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526"/>
  <workbookPr autoCompressPictures="0"/>
  <bookViews>
    <workbookView xWindow="17840" yWindow="0" windowWidth="20360" windowHeight="22840"/>
  </bookViews>
  <sheets>
    <sheet name="Analysis 1" sheetId="1" r:id="rId1"/>
  </sheets>
  <definedNames>
    <definedName name="aa" localSheetId="0">'Analysis 1'!$H$35</definedName>
    <definedName name="bb" localSheetId="0">'Analysis 1'!$I$35</definedName>
    <definedName name="cc" localSheetId="0">'Analysis 1'!$H$38</definedName>
    <definedName name="cgall" localSheetId="0">'Analysis 1'!$I$19</definedName>
    <definedName name="cgfollow" localSheetId="0">'Analysis 1'!$I$25</definedName>
    <definedName name="ci" localSheetId="0">'Analysis 1'!$G$50</definedName>
    <definedName name="cmean" localSheetId="0">'Analysis 1'!$I$43</definedName>
    <definedName name="csdev" localSheetId="0">'Analysis 1'!$I$44</definedName>
    <definedName name="cse" localSheetId="0">'Analysis 1'!$I$45</definedName>
    <definedName name="dd" localSheetId="0">'Analysis 1'!$I$38</definedName>
    <definedName name="egall" localSheetId="0">'Analysis 1'!$H$19</definedName>
    <definedName name="egfollow" localSheetId="0">'Analysis 1'!$H$25</definedName>
    <definedName name="emean" localSheetId="0">'Analysis 1'!$H$43</definedName>
    <definedName name="esdev" localSheetId="0">'Analysis 1'!$H$44</definedName>
    <definedName name="ese" localSheetId="0">'Analysis 1'!$H$45</definedName>
    <definedName name="ittcgo" localSheetId="0">'Analysis 1'!$J$55</definedName>
    <definedName name="ittego" localSheetId="0">'Analysis 1'!$G$55</definedName>
    <definedName name="mcg" localSheetId="0">'Analysis 1'!$J$61</definedName>
    <definedName name="md" localSheetId="0">'Analysis 1'!$P$61</definedName>
    <definedName name="meg" localSheetId="0">'Analysis 1'!$G$61</definedName>
    <definedName name="otcgo" localSheetId="0">'Analysis 1'!$J$58</definedName>
    <definedName name="otego" localSheetId="0">'Analysis 1'!$G$58</definedName>
    <definedName name="per" localSheetId="0">'Analysis 1'!$H$48</definedName>
    <definedName name="_xlnm.Print_Area" localSheetId="0">'Analysis 1'!$A$1:$T$66</definedName>
    <definedName name="rm" localSheetId="0">'Analysis 1'!$M$61</definedName>
    <definedName name="zscore" localSheetId="0">'Analysis 1'!$P$50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Q65" i="1" l="1"/>
  <c r="O65" i="1"/>
  <c r="N65" i="1"/>
  <c r="L65" i="1"/>
  <c r="K65" i="1"/>
  <c r="I65" i="1"/>
  <c r="H65" i="1"/>
  <c r="F65" i="1"/>
  <c r="P61" i="1"/>
  <c r="Q62" i="1"/>
  <c r="O62" i="1"/>
  <c r="M61" i="1"/>
  <c r="G61" i="1"/>
  <c r="J61" i="1"/>
  <c r="N62" i="1"/>
  <c r="L62" i="1"/>
  <c r="K62" i="1"/>
  <c r="I62" i="1"/>
  <c r="H62" i="1"/>
  <c r="F62" i="1"/>
  <c r="P65" i="1"/>
  <c r="M65" i="1"/>
  <c r="J65" i="1"/>
  <c r="G65" i="1"/>
  <c r="D65" i="1"/>
  <c r="P64" i="1"/>
  <c r="M64" i="1"/>
  <c r="J64" i="1"/>
  <c r="G64" i="1"/>
  <c r="I30" i="1"/>
  <c r="H30" i="1"/>
  <c r="P62" i="1"/>
  <c r="M62" i="1"/>
  <c r="J62" i="1"/>
  <c r="G62" i="1"/>
  <c r="G58" i="1"/>
  <c r="T59" i="1"/>
  <c r="S59" i="1"/>
  <c r="R59" i="1"/>
  <c r="Q59" i="1"/>
  <c r="O59" i="1"/>
  <c r="P59" i="1"/>
  <c r="N59" i="1"/>
  <c r="L59" i="1"/>
  <c r="M59" i="1"/>
  <c r="K59" i="1"/>
  <c r="I59" i="1"/>
  <c r="J59" i="1"/>
  <c r="H59" i="1"/>
  <c r="F59" i="1"/>
  <c r="G59" i="1"/>
  <c r="S58" i="1"/>
  <c r="P58" i="1"/>
  <c r="M58" i="1"/>
  <c r="J58" i="1"/>
  <c r="G55" i="1"/>
  <c r="J55" i="1"/>
  <c r="P50" i="1"/>
  <c r="T56" i="1"/>
  <c r="R56" i="1"/>
  <c r="S55" i="1"/>
  <c r="S56" i="1"/>
  <c r="Q56" i="1"/>
  <c r="O56" i="1"/>
  <c r="P56" i="1"/>
  <c r="N56" i="1"/>
  <c r="L56" i="1"/>
  <c r="M56" i="1"/>
  <c r="K56" i="1"/>
  <c r="I56" i="1"/>
  <c r="J56" i="1"/>
  <c r="H56" i="1"/>
  <c r="F56" i="1"/>
  <c r="G56" i="1"/>
  <c r="P55" i="1"/>
  <c r="M55" i="1"/>
  <c r="F51" i="1"/>
  <c r="L51" i="1"/>
  <c r="D62" i="1"/>
  <c r="D59" i="1"/>
  <c r="D56" i="1"/>
</calcChain>
</file>

<file path=xl/comments1.xml><?xml version="1.0" encoding="utf-8"?>
<comments xmlns="http://schemas.openxmlformats.org/spreadsheetml/2006/main">
  <authors>
    <author>Debra E Warren</author>
    <author>family</author>
  </authors>
  <commentList>
    <comment ref="C33" authorId="0">
      <text>
        <r>
          <rPr>
            <sz val="10"/>
            <color indexed="81"/>
            <rFont val="Tahoma"/>
            <family val="2"/>
          </rPr>
          <t>An outcome is categorical if the variable is grouped into categories. The GATE calculator uses the common dichotomous kind of categorical outcome where participants either have the outcome or not: enter numbers in a &amp; b, and, if given, c &amp; d. 
Do not use for counts of events, e.g. number of falls per participant - different methods are needed for such data.</t>
        </r>
        <r>
          <rPr>
            <sz val="8"/>
            <color indexed="81"/>
            <rFont val="Tahoma"/>
            <family val="2"/>
          </rPr>
          <t xml:space="preserve">
</t>
        </r>
      </text>
    </comment>
    <comment ref="C40" authorId="0">
      <text>
        <r>
          <rPr>
            <sz val="10"/>
            <color indexed="81"/>
            <rFont val="Tahoma"/>
            <family val="2"/>
          </rPr>
          <t>An outcome is a numerical measure if it takes on a numerical value. The values can be discrete when only certain values are possible with gaps between them, e.g. number of children, or continuous when all values are theoretically possible with no gaps between them, e.g. weight (kgs) or blood pressure (mmHg).  Enter means and either standard deviations or standard errors for each group.
Do not use for medians - the methods used here are inappropriate.</t>
        </r>
        <r>
          <rPr>
            <sz val="8"/>
            <color indexed="81"/>
            <rFont val="Tahoma"/>
            <family val="2"/>
          </rPr>
          <t xml:space="preserve">
</t>
        </r>
      </text>
    </comment>
    <comment ref="G50" authorId="0">
      <text>
        <r>
          <rPr>
            <sz val="10"/>
            <color indexed="81"/>
            <rFont val="Tahoma"/>
            <family val="2"/>
          </rPr>
          <t xml:space="preserve">Usually, 95% confidence intervals are used. However, other CIs may sometimes be preferred (e.g. 90% or 99%).
For </t>
        </r>
        <r>
          <rPr>
            <b/>
            <sz val="10"/>
            <color indexed="81"/>
            <rFont val="Tahoma"/>
            <family val="2"/>
          </rPr>
          <t>categorical outcomes</t>
        </r>
        <r>
          <rPr>
            <sz val="10"/>
            <color indexed="81"/>
            <rFont val="Tahoma"/>
            <family val="2"/>
          </rPr>
          <t xml:space="preserve">, the formulae for confidence intervals use Wilson approximations of the Exact method. This method handles small sample sizes well, and ensures CIs for probabilities are within the bounds of 0% and 100%.
The formulae used for categorical outcomes assume that (very loosely): 
 * the participants in the exposure group are not the same participants as, nor paired with, those in the comparison group (ie are independent);
 * the underlying distribution is binomial (for proportions) or Poisson (for rates);
 * the value of each cell is at least one;
 * that the question is by nature a two-sided test.
For </t>
        </r>
        <r>
          <rPr>
            <b/>
            <sz val="10"/>
            <color indexed="81"/>
            <rFont val="Tahoma"/>
            <family val="2"/>
          </rPr>
          <t>continuous outcomes</t>
        </r>
        <r>
          <rPr>
            <sz val="10"/>
            <color indexed="81"/>
            <rFont val="Tahoma"/>
            <family val="2"/>
          </rPr>
          <t xml:space="preserve">, the formulae for confidence intervals use the t-distribution. This method handles samples of more than about 30 well, but will mislead if samples are smaller than about 30 and data are very non-normally distributed.
The formulae used for continuous outcomes assume that (very loosely): 
 * there are at least 30 people with measured outcomes in each group; 
 * the underlying distribution is normal; and
 * that the question is by nature a two-sided test.
If </t>
        </r>
        <r>
          <rPr>
            <b/>
            <sz val="10"/>
            <color indexed="81"/>
            <rFont val="Tahoma"/>
            <family val="2"/>
          </rPr>
          <t>assumptions</t>
        </r>
        <r>
          <rPr>
            <sz val="10"/>
            <color indexed="81"/>
            <rFont val="Tahoma"/>
            <family val="2"/>
          </rPr>
          <t xml:space="preserve"> are not met, different statistical methods are required to take into account the correlation between observations, the underlying distribution or one-sided tests.</t>
        </r>
        <r>
          <rPr>
            <sz val="8"/>
            <color indexed="81"/>
            <rFont val="Tahoma"/>
            <family val="2"/>
          </rPr>
          <t xml:space="preserve">
</t>
        </r>
      </text>
    </comment>
    <comment ref="F51" authorId="0">
      <text>
        <r>
          <rPr>
            <b/>
            <sz val="10"/>
            <color indexed="81"/>
            <rFont val="Tahoma"/>
            <family val="2"/>
          </rPr>
          <t>Occurrence</t>
        </r>
        <r>
          <rPr>
            <sz val="10"/>
            <color indexed="81"/>
            <rFont val="Tahoma"/>
            <family val="2"/>
          </rPr>
          <t xml:space="preserve">
For </t>
        </r>
        <r>
          <rPr>
            <b/>
            <sz val="10"/>
            <color indexed="81"/>
            <rFont val="Tahoma"/>
            <family val="2"/>
          </rPr>
          <t>categorical outcomes</t>
        </r>
        <r>
          <rPr>
            <sz val="10"/>
            <color indexed="81"/>
            <rFont val="Tahoma"/>
            <family val="2"/>
          </rPr>
          <t xml:space="preserve"> (e.g. events), occurrence is expressed as a rate per person-time as shown, or as a proportion (ranging from 0.0 to 1.0) for each group.  
For </t>
        </r>
        <r>
          <rPr>
            <b/>
            <sz val="10"/>
            <color indexed="81"/>
            <rFont val="Tahoma"/>
            <family val="2"/>
          </rPr>
          <t>numerical outcomes</t>
        </r>
        <r>
          <rPr>
            <sz val="10"/>
            <color indexed="81"/>
            <rFont val="Tahoma"/>
            <family val="2"/>
          </rPr>
          <t xml:space="preserve"> (e.g. a measure such as weight expressed in kilograms), occurrence is expressed in the lower panels as a mean.</t>
        </r>
        <r>
          <rPr>
            <sz val="8"/>
            <color indexed="81"/>
            <rFont val="Tahoma"/>
            <family val="2"/>
          </rPr>
          <t xml:space="preserve">
</t>
        </r>
      </text>
    </comment>
    <comment ref="L51" authorId="0">
      <text>
        <r>
          <rPr>
            <b/>
            <sz val="10"/>
            <color indexed="81"/>
            <rFont val="Tahoma"/>
            <family val="2"/>
          </rPr>
          <t>Intervention effects</t>
        </r>
        <r>
          <rPr>
            <sz val="10"/>
            <color indexed="81"/>
            <rFont val="Tahoma"/>
            <family val="2"/>
          </rPr>
          <t xml:space="preserve">
The measures of effect reported here are </t>
        </r>
        <r>
          <rPr>
            <b/>
            <sz val="10"/>
            <color indexed="81"/>
            <rFont val="Tahoma"/>
            <family val="2"/>
          </rPr>
          <t>unadjusted</t>
        </r>
        <r>
          <rPr>
            <sz val="10"/>
            <color indexed="81"/>
            <rFont val="Tahoma"/>
            <family val="2"/>
          </rPr>
          <t xml:space="preserve"> for any other factors.  If authors report results that are </t>
        </r>
        <r>
          <rPr>
            <b/>
            <sz val="10"/>
            <color indexed="81"/>
            <rFont val="Tahoma"/>
            <family val="2"/>
          </rPr>
          <t>adjusted</t>
        </r>
        <r>
          <rPr>
            <sz val="10"/>
            <color indexed="81"/>
            <rFont val="Tahoma"/>
            <family val="2"/>
          </rPr>
          <t xml:space="preserve"> for e.g. age, sex or centre, then their results are likely to be slightly different from those calculated here.  Enter published results in the panel below.
If the two interventions are in the same people, as in a cross-over trial, then these analytical methods are not the most efficient, and methods appropriate for </t>
        </r>
        <r>
          <rPr>
            <b/>
            <sz val="10"/>
            <color indexed="81"/>
            <rFont val="Tahoma"/>
            <family val="2"/>
          </rPr>
          <t>correlated data</t>
        </r>
        <r>
          <rPr>
            <sz val="10"/>
            <color indexed="81"/>
            <rFont val="Tahoma"/>
            <family val="2"/>
          </rPr>
          <t xml:space="preserve"> should be used.
Absolute effects are expressed per units of person-time, relative effects have no units.</t>
        </r>
        <r>
          <rPr>
            <sz val="8"/>
            <color indexed="81"/>
            <rFont val="Tahoma"/>
            <family val="2"/>
          </rPr>
          <t xml:space="preserve">
</t>
        </r>
      </text>
    </comment>
    <comment ref="R51" authorId="0">
      <text>
        <r>
          <rPr>
            <b/>
            <sz val="10"/>
            <color indexed="81"/>
            <rFont val="Tahoma"/>
            <family val="2"/>
          </rPr>
          <t>Number needed to treat</t>
        </r>
        <r>
          <rPr>
            <sz val="10"/>
            <color indexed="81"/>
            <rFont val="Tahoma"/>
            <family val="2"/>
          </rPr>
          <t xml:space="preserve"> (NNT) 
NNT is the number of participants needing to be treated with the intervention, in order to reduce or increase the outcome of interest by one, compared to treatment with the 'comparison' intervention, over a time period equivalent to the duration of the trial.
If the NNT is negative then the intervention is better than the comparison &amp; vice versa (assuming the outcome of interest is an 'adverse' event). 
The NNT is the reciprocal of the absolute effect (ie the risk difference).
NNT = 1/(EGO-CGO) </t>
        </r>
      </text>
    </comment>
    <comment ref="F52" authorId="0">
      <text>
        <r>
          <rPr>
            <b/>
            <sz val="10"/>
            <color indexed="81"/>
            <rFont val="Tahoma"/>
            <family val="2"/>
          </rPr>
          <t>EGO</t>
        </r>
        <r>
          <rPr>
            <sz val="10"/>
            <color indexed="81"/>
            <rFont val="Tahoma"/>
            <family val="2"/>
          </rPr>
          <t xml:space="preserve"> is occurrence in exposure group 
[i.e.   a / EG / T]</t>
        </r>
        <r>
          <rPr>
            <sz val="8"/>
            <color indexed="81"/>
            <rFont val="Tahoma"/>
            <family val="2"/>
          </rPr>
          <t xml:space="preserve">
</t>
        </r>
      </text>
    </comment>
    <comment ref="I52" authorId="0">
      <text>
        <r>
          <rPr>
            <b/>
            <sz val="10"/>
            <color indexed="81"/>
            <rFont val="Tahoma"/>
            <family val="2"/>
          </rPr>
          <t>CGO</t>
        </r>
        <r>
          <rPr>
            <sz val="10"/>
            <color indexed="81"/>
            <rFont val="Tahoma"/>
            <family val="2"/>
          </rPr>
          <t xml:space="preserve"> is occurrence in comparison group
[i.e. b / CG / T]</t>
        </r>
        <r>
          <rPr>
            <sz val="8"/>
            <color indexed="81"/>
            <rFont val="Tahoma"/>
            <family val="2"/>
          </rPr>
          <t xml:space="preserve">
</t>
        </r>
      </text>
    </comment>
    <comment ref="L52" authorId="0">
      <text>
        <r>
          <rPr>
            <b/>
            <sz val="10"/>
            <color indexed="81"/>
            <rFont val="Tahoma"/>
            <family val="2"/>
          </rPr>
          <t>Relative effect</t>
        </r>
        <r>
          <rPr>
            <sz val="10"/>
            <color indexed="81"/>
            <rFont val="Tahoma"/>
            <family val="2"/>
          </rPr>
          <t xml:space="preserve"> is 
 - a </t>
        </r>
        <r>
          <rPr>
            <b/>
            <sz val="10"/>
            <color indexed="81"/>
            <rFont val="Tahoma"/>
            <family val="2"/>
          </rPr>
          <t>Relative Risk</t>
        </r>
        <r>
          <rPr>
            <sz val="10"/>
            <color indexed="81"/>
            <rFont val="Tahoma"/>
            <family val="2"/>
          </rPr>
          <t xml:space="preserve"> (RR) if comparing proportions (aka risk ratio) or rates (aka rate ratio), and 
 - a </t>
        </r>
        <r>
          <rPr>
            <b/>
            <sz val="10"/>
            <color indexed="81"/>
            <rFont val="Tahoma"/>
            <family val="2"/>
          </rPr>
          <t>Relative Mean</t>
        </r>
        <r>
          <rPr>
            <sz val="10"/>
            <color indexed="81"/>
            <rFont val="Tahoma"/>
            <family val="2"/>
          </rPr>
          <t xml:space="preserve"> (RM) if comparing means.
</t>
        </r>
      </text>
    </comment>
    <comment ref="O52" authorId="0">
      <text>
        <r>
          <rPr>
            <b/>
            <sz val="10"/>
            <color indexed="81"/>
            <rFont val="Tahoma"/>
            <family val="2"/>
          </rPr>
          <t>Absolute effect</t>
        </r>
        <r>
          <rPr>
            <sz val="10"/>
            <color indexed="81"/>
            <rFont val="Tahoma"/>
            <family val="2"/>
          </rPr>
          <t xml:space="preserve"> is 
 - a </t>
        </r>
        <r>
          <rPr>
            <b/>
            <sz val="10"/>
            <color indexed="81"/>
            <rFont val="Tahoma"/>
            <family val="2"/>
          </rPr>
          <t>Risk Difference</t>
        </r>
        <r>
          <rPr>
            <sz val="10"/>
            <color indexed="81"/>
            <rFont val="Tahoma"/>
            <family val="2"/>
          </rPr>
          <t xml:space="preserve"> (RD) if comparing proportions or rates, and 
 - a </t>
        </r>
        <r>
          <rPr>
            <b/>
            <sz val="10"/>
            <color indexed="81"/>
            <rFont val="Tahoma"/>
            <family val="2"/>
          </rPr>
          <t>Mean Difference</t>
        </r>
        <r>
          <rPr>
            <sz val="10"/>
            <color indexed="81"/>
            <rFont val="Tahoma"/>
            <family val="2"/>
          </rPr>
          <t xml:space="preserve"> (MD) if comparing means.
If outcome of interest is a </t>
        </r>
        <r>
          <rPr>
            <b/>
            <sz val="10"/>
            <color indexed="81"/>
            <rFont val="Tahoma"/>
            <family val="2"/>
          </rPr>
          <t xml:space="preserve">'harmful event' </t>
        </r>
        <r>
          <rPr>
            <sz val="10"/>
            <color indexed="81"/>
            <rFont val="Tahoma"/>
            <family val="2"/>
          </rPr>
          <t xml:space="preserve">(e.g. disease) then if the absolute effect is
 - </t>
        </r>
        <r>
          <rPr>
            <b/>
            <sz val="10"/>
            <color indexed="81"/>
            <rFont val="Tahoma"/>
            <family val="2"/>
          </rPr>
          <t>negative</t>
        </r>
        <r>
          <rPr>
            <sz val="10"/>
            <color indexed="81"/>
            <rFont val="Tahoma"/>
            <family val="2"/>
          </rPr>
          <t xml:space="preserve">,  the intervention is better than the comparison. but if 
 - </t>
        </r>
        <r>
          <rPr>
            <b/>
            <sz val="10"/>
            <color indexed="81"/>
            <rFont val="Tahoma"/>
            <family val="2"/>
          </rPr>
          <t>positive</t>
        </r>
        <r>
          <rPr>
            <sz val="10"/>
            <color indexed="81"/>
            <rFont val="Tahoma"/>
            <family val="2"/>
          </rPr>
          <t xml:space="preserve">  the intervention is worse than the comparison. 
If outcome of interest is a </t>
        </r>
        <r>
          <rPr>
            <b/>
            <sz val="10"/>
            <color indexed="81"/>
            <rFont val="Tahoma"/>
            <family val="2"/>
          </rPr>
          <t>benefit</t>
        </r>
        <r>
          <rPr>
            <sz val="10"/>
            <color indexed="81"/>
            <rFont val="Tahoma"/>
            <family val="2"/>
          </rPr>
          <t xml:space="preserve"> (e.g. improved mobility), then if absolute effect is 
 - </t>
        </r>
        <r>
          <rPr>
            <b/>
            <sz val="10"/>
            <color indexed="81"/>
            <rFont val="Tahoma"/>
            <family val="2"/>
          </rPr>
          <t>negative</t>
        </r>
        <r>
          <rPr>
            <sz val="10"/>
            <color indexed="81"/>
            <rFont val="Tahoma"/>
            <family val="2"/>
          </rPr>
          <t xml:space="preserve">,  the intervention is worse than the comparison, but if  
 - </t>
        </r>
        <r>
          <rPr>
            <b/>
            <sz val="10"/>
            <color indexed="81"/>
            <rFont val="Tahoma"/>
            <family val="2"/>
          </rPr>
          <t>positive</t>
        </r>
        <r>
          <rPr>
            <sz val="10"/>
            <color indexed="81"/>
            <rFont val="Tahoma"/>
            <family val="2"/>
          </rPr>
          <t xml:space="preserve"> then the intervention is better than the comparison.</t>
        </r>
        <r>
          <rPr>
            <b/>
            <sz val="8"/>
            <color indexed="81"/>
            <rFont val="Tahoma"/>
            <family val="2"/>
          </rPr>
          <t xml:space="preserve"> </t>
        </r>
      </text>
    </comment>
    <comment ref="C55" authorId="0">
      <text>
        <r>
          <rPr>
            <sz val="10"/>
            <color indexed="81"/>
            <rFont val="Tahoma"/>
            <family val="2"/>
          </rPr>
          <t xml:space="preserve">Intention to treat analyses use </t>
        </r>
        <r>
          <rPr>
            <b/>
            <sz val="10"/>
            <color indexed="81"/>
            <rFont val="Tahoma"/>
            <family val="2"/>
          </rPr>
          <t>all participants initially allocated</t>
        </r>
        <r>
          <rPr>
            <sz val="10"/>
            <color indexed="81"/>
            <rFont val="Tahoma"/>
            <family val="2"/>
          </rPr>
          <t xml:space="preserve"> to the exposure group and the comparison group in the denominator (the EG &amp; CG numbers entered above the GATE circle), regardless of who actually received treatment or who did not or whether they were lost-to-follow-up. Any study outcomes among drop-outs will be not be included in the numerator (the a &amp; b numbers entered into the GATE square), so in effect drop-outs are assumed not to have had a study outcome.</t>
        </r>
        <r>
          <rPr>
            <sz val="8"/>
            <color indexed="81"/>
            <rFont val="Tahoma"/>
            <family val="2"/>
          </rPr>
          <t xml:space="preserve">
</t>
        </r>
      </text>
    </comment>
    <comment ref="B58" authorId="1">
      <text>
        <r>
          <rPr>
            <sz val="9"/>
            <color indexed="81"/>
            <rFont val="Tahoma"/>
            <family val="2"/>
          </rPr>
          <t xml:space="preserve">Many studies report on the numbers of participants who completed follow-up and some report on the numbers who completed all or some of their allocated interventions. Depending on what information is reported, on-treatment and/or completed follow-up analyses can be done. These analyses </t>
        </r>
        <r>
          <rPr>
            <b/>
            <sz val="9"/>
            <color indexed="81"/>
            <rFont val="Tahoma"/>
            <family val="2"/>
          </rPr>
          <t>only use the participants</t>
        </r>
        <r>
          <rPr>
            <sz val="9"/>
            <color indexed="81"/>
            <rFont val="Tahoma"/>
            <family val="2"/>
          </rPr>
          <t xml:space="preserve"> allocated to the exposure group and the comparison group </t>
        </r>
        <r>
          <rPr>
            <b/>
            <sz val="9"/>
            <color indexed="81"/>
            <rFont val="Tahoma"/>
            <family val="2"/>
          </rPr>
          <t>who actually received the exposure and comparison interventions, or only those who completed follow-up</t>
        </r>
        <r>
          <rPr>
            <sz val="9"/>
            <color indexed="81"/>
            <rFont val="Tahoma"/>
            <family val="2"/>
          </rPr>
          <t xml:space="preserve"> in the denominator (the EG &amp; CG numbers entered in the GATE circle). </t>
        </r>
      </text>
    </comment>
    <comment ref="B61" authorId="1">
      <text>
        <r>
          <rPr>
            <sz val="9"/>
            <color indexed="81"/>
            <rFont val="Tahoma"/>
            <family val="2"/>
          </rPr>
          <t xml:space="preserve">No direct equivalent to ‘intention-to-treat’ analyses are possible for numerical outcomes, because unlike categorical analyses that assign a ‘no’ outcome to those lost-to-follow-up, an outcome score is required for all participants in numerical analyses.  Numerical outcomes are often measured at baseline and at stages during follow-up, and if so, the last numerical value available can be used as a proxy for intention-to-treat/follow-up analyses. Note that follow-up time is not used in calculating EGO and CGO for numerical outcomes.
The analytical methods used here assume the measures are normally distributed, or that the numbers are sufficient (&gt;~30) to assume that the errors about the means are normally distributed.  If otherwise, different statistical methods that provide for skewed or non-normally distributed data should be used.
</t>
        </r>
      </text>
    </comment>
    <comment ref="B64" authorId="1">
      <text>
        <r>
          <rPr>
            <sz val="9"/>
            <color indexed="81"/>
            <rFont val="Tahoma"/>
            <family val="2"/>
          </rPr>
          <t xml:space="preserve">Depending on what information is reported, on-treatment and/or completed follow-up analyses can be done. These analyses </t>
        </r>
        <r>
          <rPr>
            <b/>
            <sz val="9"/>
            <color indexed="81"/>
            <rFont val="Tahoma"/>
            <family val="2"/>
          </rPr>
          <t>only use the participants</t>
        </r>
        <r>
          <rPr>
            <sz val="9"/>
            <color indexed="81"/>
            <rFont val="Tahoma"/>
            <family val="2"/>
          </rPr>
          <t xml:space="preserve"> allocated to the exposure group and the comparison group </t>
        </r>
        <r>
          <rPr>
            <b/>
            <sz val="9"/>
            <color indexed="81"/>
            <rFont val="Tahoma"/>
            <family val="2"/>
          </rPr>
          <t>who actually received the exposure and comparison interventions and who completed follow-up</t>
        </r>
        <r>
          <rPr>
            <sz val="9"/>
            <color indexed="81"/>
            <rFont val="Tahoma"/>
            <family val="2"/>
          </rPr>
          <t xml:space="preserve"> in the denominator (the EG &amp; CG numbers entered in the GATE circle). 
The analytical methods used here assume the measures are normally distributed, or that the numbers are sufficient (&gt;~30) to assume that the errors about the means are normally distributed.  If otherwise, different statistical methods that provide for skewed or non-normally distributed data should be used.
</t>
        </r>
      </text>
    </comment>
  </commentList>
</comments>
</file>

<file path=xl/sharedStrings.xml><?xml version="1.0" encoding="utf-8"?>
<sst xmlns="http://schemas.openxmlformats.org/spreadsheetml/2006/main" count="72" uniqueCount="68">
  <si>
    <t>Assessed by:</t>
  </si>
  <si>
    <t>Assessed when:</t>
  </si>
  <si>
    <t>Publication details:</t>
  </si>
  <si>
    <t>Calculated in GATE frame</t>
  </si>
  <si>
    <t>Results (unadjusted) with</t>
  </si>
  <si>
    <t>% confidence intervals</t>
  </si>
  <si>
    <t>(EG)</t>
  </si>
  <si>
    <t>(CG)</t>
  </si>
  <si>
    <t>Follow-up:</t>
  </si>
  <si>
    <t>Percentage lost to follow up:</t>
  </si>
  <si>
    <t>drop-outs / lost during/post-intervention:</t>
  </si>
  <si>
    <r>
      <t>P</t>
    </r>
    <r>
      <rPr>
        <sz val="10"/>
        <rFont val="Arial"/>
        <family val="2"/>
      </rPr>
      <t>opulations</t>
    </r>
  </si>
  <si>
    <r>
      <t>E</t>
    </r>
    <r>
      <rPr>
        <sz val="10"/>
        <rFont val="Arial"/>
        <family val="2"/>
      </rPr>
      <t>xposure &amp;</t>
    </r>
    <r>
      <rPr>
        <b/>
        <sz val="10"/>
        <rFont val="Arial"/>
        <family val="2"/>
      </rPr>
      <t xml:space="preserve"> </t>
    </r>
    <r>
      <rPr>
        <b/>
        <sz val="12"/>
        <rFont val="Arial"/>
        <family val="2"/>
      </rPr>
      <t>C</t>
    </r>
    <r>
      <rPr>
        <sz val="10"/>
        <rFont val="Arial"/>
        <family val="2"/>
      </rPr>
      <t>omparison</t>
    </r>
  </si>
  <si>
    <r>
      <t>O</t>
    </r>
    <r>
      <rPr>
        <sz val="10"/>
        <rFont val="Arial"/>
        <family val="2"/>
      </rPr>
      <t>utcomes</t>
    </r>
  </si>
  <si>
    <t>Study Setting</t>
  </si>
  <si>
    <t>Eligible population</t>
  </si>
  <si>
    <t>Participant</t>
  </si>
  <si>
    <t>population</t>
  </si>
  <si>
    <t>a</t>
  </si>
  <si>
    <t>b</t>
  </si>
  <si>
    <t>c</t>
  </si>
  <si>
    <t>d</t>
  </si>
  <si>
    <t>If categorical.…</t>
  </si>
  <si>
    <t>what e.g. death?</t>
  </si>
  <si>
    <t>participants with outcome:</t>
  </si>
  <si>
    <t>without outcome:</t>
  </si>
  <si>
    <t>mean:</t>
  </si>
  <si>
    <t>standard deviation:</t>
  </si>
  <si>
    <r>
      <t>or,</t>
    </r>
    <r>
      <rPr>
        <sz val="10"/>
        <rFont val="Arial"/>
        <family val="2"/>
      </rPr>
      <t xml:space="preserve"> standard error:</t>
    </r>
  </si>
  <si>
    <t>Report results per (e.g. per 100):</t>
  </si>
  <si>
    <t>in exposure group</t>
  </si>
  <si>
    <t>in comparison group</t>
  </si>
  <si>
    <t>Relative effect</t>
  </si>
  <si>
    <t>Absolute effect</t>
  </si>
  <si>
    <t>(EGO)</t>
  </si>
  <si>
    <t>(CGO)</t>
  </si>
  <si>
    <t xml:space="preserve"> (EGO/CGO)</t>
  </si>
  <si>
    <t xml:space="preserve"> (EGO-CGO)</t>
  </si>
  <si>
    <t>Categorical outcome:</t>
  </si>
  <si>
    <t xml:space="preserve">Please contribute your comments and suggestions on this form to: </t>
  </si>
  <si>
    <t>rt.jackson@auckland.ac.nz</t>
  </si>
  <si>
    <t xml:space="preserve">Notes for use:  </t>
  </si>
  <si>
    <t>Outcome</t>
  </si>
  <si>
    <t>what e.g. BP?</t>
  </si>
  <si>
    <t>The form calculates results and displays them in the green areas below.</t>
  </si>
  <si>
    <t>Z-score:</t>
  </si>
  <si>
    <t>GATE Calculator - Intervention Studies RCT/Cohort</t>
  </si>
  <si>
    <t>dropped pre-intervention:</t>
  </si>
  <si>
    <t>Exposure intervention</t>
  </si>
  <si>
    <t>Comparison intervention</t>
  </si>
  <si>
    <t>Participant subgroup</t>
  </si>
  <si>
    <t>Enter study numbers in yellow areas.  Help notes appear in moveable boxes.</t>
  </si>
  <si>
    <t>Enter study descriptions in pink areas</t>
  </si>
  <si>
    <t>If numerical….</t>
  </si>
  <si>
    <t>Numbers allocated to EG &amp; CG:</t>
  </si>
  <si>
    <r>
      <t xml:space="preserve">a. "hang" the study numbers on the </t>
    </r>
    <r>
      <rPr>
        <b/>
        <sz val="12"/>
        <color rgb="FFFFFF99"/>
        <rFont val="Arial"/>
        <family val="2"/>
      </rPr>
      <t>GATE</t>
    </r>
    <r>
      <rPr>
        <b/>
        <sz val="12"/>
        <color indexed="9"/>
        <rFont val="Arial"/>
        <family val="2"/>
      </rPr>
      <t xml:space="preserve"> (</t>
    </r>
    <r>
      <rPr>
        <b/>
        <sz val="12"/>
        <color rgb="FFFFFF99"/>
        <rFont val="Arial"/>
        <family val="2"/>
      </rPr>
      <t>G</t>
    </r>
    <r>
      <rPr>
        <b/>
        <sz val="12"/>
        <color indexed="9"/>
        <rFont val="Arial"/>
        <family val="2"/>
      </rPr>
      <t xml:space="preserve">raphic </t>
    </r>
    <r>
      <rPr>
        <b/>
        <sz val="12"/>
        <color rgb="FFFFFF99"/>
        <rFont val="Arial"/>
        <family val="2"/>
      </rPr>
      <t>Appraisal</t>
    </r>
    <r>
      <rPr>
        <b/>
        <sz val="12"/>
        <color indexed="9"/>
        <rFont val="Arial"/>
        <family val="2"/>
      </rPr>
      <t xml:space="preserve"> </t>
    </r>
    <r>
      <rPr>
        <b/>
        <sz val="12"/>
        <color rgb="FFFFFF99"/>
        <rFont val="Arial"/>
        <family val="2"/>
      </rPr>
      <t>T</t>
    </r>
    <r>
      <rPr>
        <b/>
        <sz val="12"/>
        <color indexed="9"/>
        <rFont val="Arial"/>
        <family val="2"/>
      </rPr>
      <t xml:space="preserve">ool for </t>
    </r>
    <r>
      <rPr>
        <b/>
        <sz val="12"/>
        <color rgb="FFFFFF99"/>
        <rFont val="Arial"/>
        <family val="2"/>
      </rPr>
      <t>E</t>
    </r>
    <r>
      <rPr>
        <b/>
        <sz val="12"/>
        <color indexed="9"/>
        <rFont val="Arial"/>
        <family val="2"/>
      </rPr>
      <t xml:space="preserve">pidemiology) Frame </t>
    </r>
  </si>
  <si>
    <t>Numerical outcome:</t>
  </si>
  <si>
    <t>Use together with page 2 of the GATE CAT Intervention Studies form</t>
  </si>
  <si>
    <r>
      <t>Step 3: Appraise study using</t>
    </r>
    <r>
      <rPr>
        <b/>
        <sz val="12"/>
        <color rgb="FFFFFF99"/>
        <rFont val="Arial"/>
        <family val="2"/>
      </rPr>
      <t xml:space="preserve"> PECOT</t>
    </r>
    <r>
      <rPr>
        <b/>
        <sz val="12"/>
        <color indexed="9"/>
        <rFont val="Arial"/>
        <family val="2"/>
      </rPr>
      <t xml:space="preserve"> framework (fill in this Calculator in conjunction with appropriate GATE CAT)</t>
    </r>
  </si>
  <si>
    <t>persons</t>
  </si>
  <si>
    <t>Number needed to treat (NNT) to prevent/cause 1 event</t>
  </si>
  <si>
    <t xml:space="preserve">    </t>
  </si>
  <si>
    <t>completed follow-up +/or intervention:</t>
  </si>
  <si>
    <t>Enter follow-up type:</t>
  </si>
  <si>
    <t>Last observation carried forward</t>
  </si>
  <si>
    <t>On-treatment or completed f/up</t>
  </si>
  <si>
    <t>Intention to treat</t>
  </si>
  <si>
    <t>If performing multiple analyses (e.g. reporting on more than one exposure or outcome) complete this sheet, then make copies of sheet (in Edit menu, select 'Move or copy sheet' then, select text (move to end), then  click box 'Create a copy' and click ok. A tab for the new sheet is shown on the bottom left of the screen.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</si>
</sst>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
  </numFmts>
  <fonts count="31" x14ac:knownFonts="1">
    <font>
      <sz val="11"/>
      <color theme="1"/>
      <name val="Calibri"/>
      <family val="2"/>
      <scheme val="minor"/>
    </font>
    <font>
      <b/>
      <sz val="14"/>
      <color indexed="9"/>
      <name val="Arial"/>
      <family val="2"/>
    </font>
    <font>
      <b/>
      <sz val="16"/>
      <color indexed="43"/>
      <name val="Arial"/>
      <family val="2"/>
    </font>
    <font>
      <b/>
      <sz val="12"/>
      <color indexed="9"/>
      <name val="Arial"/>
      <family val="2"/>
    </font>
    <font>
      <b/>
      <sz val="10"/>
      <name val="Arial"/>
      <family val="2"/>
    </font>
    <font>
      <b/>
      <sz val="12"/>
      <name val="Arial"/>
      <family val="2"/>
    </font>
    <font>
      <b/>
      <sz val="10"/>
      <color indexed="9"/>
      <name val="Arial"/>
      <family val="2"/>
    </font>
    <font>
      <sz val="10"/>
      <color indexed="9"/>
      <name val="Arial"/>
      <family val="2"/>
    </font>
    <font>
      <b/>
      <sz val="11"/>
      <name val="Arial"/>
      <family val="2"/>
    </font>
    <font>
      <sz val="8"/>
      <color indexed="20"/>
      <name val="Arial"/>
      <family val="2"/>
    </font>
    <font>
      <i/>
      <sz val="10"/>
      <name val="Arial"/>
      <family val="2"/>
    </font>
    <font>
      <sz val="8"/>
      <name val="Arial"/>
      <family val="2"/>
    </font>
    <font>
      <sz val="8"/>
      <color indexed="9"/>
      <name val="Arial"/>
      <family val="2"/>
    </font>
    <font>
      <u/>
      <sz val="10"/>
      <color indexed="12"/>
      <name val="Arial"/>
      <family val="2"/>
    </font>
    <font>
      <u/>
      <sz val="8"/>
      <color indexed="12"/>
      <name val="Arial"/>
      <family val="2"/>
    </font>
    <font>
      <sz val="10"/>
      <name val="Arial"/>
      <family val="2"/>
    </font>
    <font>
      <sz val="11"/>
      <color theme="1"/>
      <name val="Arial"/>
      <family val="2"/>
    </font>
    <font>
      <sz val="10"/>
      <color theme="1"/>
      <name val="Arial"/>
      <family val="2"/>
    </font>
    <font>
      <b/>
      <sz val="12"/>
      <color rgb="FFFFFF99"/>
      <name val="Arial"/>
      <family val="2"/>
    </font>
    <font>
      <sz val="10"/>
      <color theme="0"/>
      <name val="Arial"/>
      <family val="2"/>
    </font>
    <font>
      <b/>
      <sz val="11"/>
      <color rgb="FFFF0000"/>
      <name val="Arial"/>
      <family val="2"/>
    </font>
    <font>
      <sz val="8"/>
      <color indexed="81"/>
      <name val="Tahoma"/>
      <family val="2"/>
    </font>
    <font>
      <sz val="10"/>
      <color indexed="81"/>
      <name val="Tahoma"/>
      <family val="2"/>
    </font>
    <font>
      <b/>
      <sz val="8"/>
      <color indexed="81"/>
      <name val="Tahoma"/>
      <family val="2"/>
    </font>
    <font>
      <b/>
      <sz val="10"/>
      <color indexed="81"/>
      <name val="Tahoma"/>
      <family val="2"/>
    </font>
    <font>
      <b/>
      <sz val="11"/>
      <color theme="1"/>
      <name val="Arial"/>
      <family val="2"/>
    </font>
    <font>
      <sz val="8"/>
      <name val="Calibri"/>
      <family val="2"/>
      <scheme val="minor"/>
    </font>
    <font>
      <sz val="11"/>
      <name val="Calibri"/>
      <family val="2"/>
      <scheme val="minor"/>
    </font>
    <font>
      <sz val="9"/>
      <color theme="1"/>
      <name val="Arial"/>
      <family val="2"/>
    </font>
    <font>
      <sz val="9"/>
      <color indexed="81"/>
      <name val="Tahoma"/>
      <family val="2"/>
    </font>
    <font>
      <b/>
      <sz val="9"/>
      <color indexed="81"/>
      <name val="Tahoma"/>
      <family val="2"/>
    </font>
  </fonts>
  <fills count="12">
    <fill>
      <patternFill patternType="none"/>
    </fill>
    <fill>
      <patternFill patternType="gray125"/>
    </fill>
    <fill>
      <patternFill patternType="solid">
        <fgColor indexed="23"/>
        <bgColor indexed="64"/>
      </patternFill>
    </fill>
    <fill>
      <patternFill patternType="solid">
        <fgColor indexed="31"/>
        <bgColor indexed="64"/>
      </patternFill>
    </fill>
    <fill>
      <patternFill patternType="solid">
        <fgColor indexed="43"/>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rgb="FFFFFF99"/>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s>
  <borders count="49">
    <border>
      <left/>
      <right/>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bottom/>
      <diagonal/>
    </border>
    <border>
      <left/>
      <right style="medium">
        <color auto="1"/>
      </right>
      <top/>
      <bottom/>
      <diagonal/>
    </border>
    <border>
      <left/>
      <right/>
      <top/>
      <bottom style="dotted">
        <color auto="1"/>
      </bottom>
      <diagonal/>
    </border>
    <border>
      <left/>
      <right/>
      <top/>
      <bottom style="medium">
        <color auto="1"/>
      </bottom>
      <diagonal/>
    </border>
    <border>
      <left style="thin">
        <color auto="1"/>
      </left>
      <right style="thin">
        <color auto="1"/>
      </right>
      <top/>
      <bottom style="thin">
        <color auto="1"/>
      </bottom>
      <diagonal/>
    </border>
    <border>
      <left/>
      <right/>
      <top style="thin">
        <color auto="1"/>
      </top>
      <bottom/>
      <diagonal/>
    </border>
    <border>
      <left style="medium">
        <color auto="1"/>
      </left>
      <right/>
      <top style="thin">
        <color auto="1"/>
      </top>
      <bottom/>
      <diagonal/>
    </border>
    <border>
      <left/>
      <right style="medium">
        <color auto="1"/>
      </right>
      <top/>
      <bottom style="dotted">
        <color auto="1"/>
      </bottom>
      <diagonal/>
    </border>
    <border>
      <left style="medium">
        <color auto="1"/>
      </left>
      <right/>
      <top style="dotted">
        <color auto="1"/>
      </top>
      <bottom/>
      <diagonal/>
    </border>
    <border>
      <left style="medium">
        <color auto="1"/>
      </left>
      <right/>
      <top/>
      <bottom style="dotted">
        <color auto="1"/>
      </bottom>
      <diagonal/>
    </border>
    <border>
      <left/>
      <right style="medium">
        <color auto="1"/>
      </right>
      <top style="dotted">
        <color auto="1"/>
      </top>
      <bottom/>
      <diagonal/>
    </border>
    <border>
      <left/>
      <right style="medium">
        <color auto="1"/>
      </right>
      <top/>
      <bottom style="thin">
        <color auto="1"/>
      </bottom>
      <diagonal/>
    </border>
    <border>
      <left/>
      <right style="thin">
        <color auto="1"/>
      </right>
      <top style="thin">
        <color auto="1"/>
      </top>
      <bottom/>
      <diagonal/>
    </border>
    <border>
      <left style="thin">
        <color indexed="22"/>
      </left>
      <right/>
      <top/>
      <bottom/>
      <diagonal/>
    </border>
    <border>
      <left/>
      <right style="medium">
        <color auto="1"/>
      </right>
      <top style="dotted">
        <color auto="1"/>
      </top>
      <bottom style="dotted">
        <color auto="1"/>
      </bottom>
      <diagonal/>
    </border>
    <border>
      <left style="medium">
        <color auto="1"/>
      </left>
      <right/>
      <top style="dotted">
        <color auto="1"/>
      </top>
      <bottom style="dotted">
        <color auto="1"/>
      </bottom>
      <diagonal/>
    </border>
    <border>
      <left style="medium">
        <color auto="1"/>
      </left>
      <right/>
      <top/>
      <bottom style="thin">
        <color auto="1"/>
      </bottom>
      <diagonal/>
    </border>
    <border>
      <left style="thin">
        <color indexed="22"/>
      </left>
      <right/>
      <top/>
      <bottom style="thin">
        <color auto="1"/>
      </bottom>
      <diagonal/>
    </border>
    <border>
      <left/>
      <right/>
      <top style="dotted">
        <color auto="1"/>
      </top>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top style="thin">
        <color auto="1"/>
      </top>
      <bottom style="thin">
        <color indexed="22"/>
      </bottom>
      <diagonal/>
    </border>
    <border>
      <left/>
      <right style="medium">
        <color auto="1"/>
      </right>
      <top style="thin">
        <color auto="1"/>
      </top>
      <bottom style="thin">
        <color indexed="22"/>
      </bottom>
      <diagonal/>
    </border>
    <border>
      <left style="medium">
        <color auto="1"/>
      </left>
      <right/>
      <top style="thin">
        <color auto="1"/>
      </top>
      <bottom style="thin">
        <color indexed="22"/>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diagonal/>
    </border>
    <border>
      <left style="thin">
        <color indexed="22"/>
      </left>
      <right/>
      <top style="thin">
        <color auto="1"/>
      </top>
      <bottom/>
      <diagonal/>
    </border>
    <border>
      <left/>
      <right style="medium">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2">
    <xf numFmtId="0" fontId="0" fillId="0" borderId="0"/>
    <xf numFmtId="0" fontId="13" fillId="0" borderId="0" applyNumberFormat="0" applyFill="0" applyBorder="0" applyAlignment="0" applyProtection="0">
      <alignment vertical="top"/>
      <protection locked="0"/>
    </xf>
  </cellStyleXfs>
  <cellXfs count="317">
    <xf numFmtId="0" fontId="0" fillId="0" borderId="0" xfId="0"/>
    <xf numFmtId="0" fontId="1" fillId="2" borderId="1" xfId="0" applyFont="1" applyFill="1" applyBorder="1" applyAlignment="1" applyProtection="1">
      <alignment vertical="center"/>
    </xf>
    <xf numFmtId="0" fontId="1" fillId="2" borderId="2" xfId="0" applyFont="1" applyFill="1" applyBorder="1" applyAlignment="1" applyProtection="1">
      <alignment vertical="center"/>
    </xf>
    <xf numFmtId="0" fontId="2" fillId="2" borderId="2" xfId="0" applyFont="1" applyFill="1" applyBorder="1" applyAlignment="1" applyProtection="1">
      <alignment horizontal="center" vertical="center"/>
    </xf>
    <xf numFmtId="0" fontId="0" fillId="0" borderId="0" xfId="0" applyProtection="1"/>
    <xf numFmtId="0" fontId="3" fillId="2" borderId="4" xfId="0" applyFont="1" applyFill="1" applyBorder="1" applyAlignment="1" applyProtection="1">
      <alignment horizontal="left" vertical="center" indent="1"/>
    </xf>
    <xf numFmtId="0" fontId="3" fillId="2" borderId="0" xfId="0" applyFont="1" applyFill="1" applyBorder="1" applyAlignment="1" applyProtection="1">
      <alignment vertical="center"/>
    </xf>
    <xf numFmtId="0" fontId="3" fillId="2" borderId="5"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7" xfId="0" applyFont="1" applyFill="1" applyBorder="1" applyAlignment="1" applyProtection="1">
      <alignment vertical="center"/>
    </xf>
    <xf numFmtId="0" fontId="3" fillId="2" borderId="8" xfId="0" applyFont="1" applyFill="1" applyBorder="1" applyAlignment="1" applyProtection="1">
      <alignment vertical="center"/>
    </xf>
    <xf numFmtId="0" fontId="6" fillId="0" borderId="0" xfId="0" applyFont="1" applyFill="1" applyBorder="1" applyAlignment="1" applyProtection="1">
      <alignment horizontal="left" vertical="center"/>
      <protection hidden="1"/>
    </xf>
    <xf numFmtId="0" fontId="3" fillId="0" borderId="0" xfId="0" applyFont="1" applyFill="1" applyBorder="1" applyAlignment="1" applyProtection="1">
      <alignment vertical="center"/>
      <protection hidden="1"/>
    </xf>
    <xf numFmtId="0" fontId="7" fillId="0" borderId="0" xfId="0" applyFont="1" applyFill="1" applyBorder="1" applyProtection="1">
      <protection hidden="1"/>
    </xf>
    <xf numFmtId="0" fontId="7" fillId="0" borderId="0" xfId="0" applyFont="1" applyFill="1" applyBorder="1" applyAlignment="1" applyProtection="1">
      <alignment horizontal="center" vertical="center" wrapText="1"/>
    </xf>
    <xf numFmtId="0" fontId="6" fillId="0" borderId="0" xfId="0" applyFont="1" applyFill="1" applyBorder="1" applyAlignment="1" applyProtection="1">
      <alignment vertical="top" wrapText="1"/>
      <protection hidden="1"/>
    </xf>
    <xf numFmtId="0" fontId="4" fillId="0" borderId="0" xfId="0" applyFont="1" applyAlignment="1" applyProtection="1">
      <alignment horizontal="center"/>
    </xf>
    <xf numFmtId="0" fontId="7" fillId="0" borderId="0" xfId="0" applyFont="1" applyFill="1" applyBorder="1" applyAlignment="1" applyProtection="1">
      <alignment vertical="top" wrapText="1"/>
      <protection hidden="1"/>
    </xf>
    <xf numFmtId="0" fontId="4" fillId="0" borderId="0" xfId="0" applyFont="1" applyBorder="1" applyAlignment="1" applyProtection="1">
      <alignment horizontal="centerContinuous" vertical="center"/>
    </xf>
    <xf numFmtId="0" fontId="0" fillId="0" borderId="0" xfId="0" applyAlignment="1" applyProtection="1">
      <alignment horizontal="centerContinuous"/>
    </xf>
    <xf numFmtId="0" fontId="4" fillId="0" borderId="0" xfId="0" applyFont="1" applyBorder="1" applyAlignment="1" applyProtection="1">
      <alignment vertical="top" wrapText="1"/>
    </xf>
    <xf numFmtId="0" fontId="4" fillId="0" borderId="4" xfId="0" applyFont="1" applyBorder="1" applyAlignment="1" applyProtection="1">
      <alignment horizontal="left"/>
    </xf>
    <xf numFmtId="0" fontId="4" fillId="0" borderId="0" xfId="0" applyFont="1" applyBorder="1" applyAlignment="1" applyProtection="1">
      <alignment horizontal="left"/>
    </xf>
    <xf numFmtId="0" fontId="4" fillId="0" borderId="0" xfId="0" applyFont="1" applyBorder="1" applyAlignment="1" applyProtection="1">
      <alignment horizontal="right"/>
    </xf>
    <xf numFmtId="0" fontId="0" fillId="0" borderId="15" xfId="0" applyBorder="1" applyProtection="1"/>
    <xf numFmtId="0" fontId="4" fillId="0" borderId="14" xfId="0" applyFont="1" applyBorder="1" applyAlignment="1" applyProtection="1">
      <alignment horizontal="center"/>
    </xf>
    <xf numFmtId="0" fontId="4" fillId="0" borderId="0" xfId="0" applyFont="1" applyProtection="1"/>
    <xf numFmtId="0" fontId="7" fillId="0" borderId="0" xfId="0" applyFont="1" applyProtection="1"/>
    <xf numFmtId="0" fontId="4" fillId="0" borderId="0" xfId="0" applyFont="1" applyBorder="1" applyProtection="1"/>
    <xf numFmtId="0" fontId="8" fillId="0" borderId="0" xfId="0" applyFont="1" applyBorder="1" applyAlignment="1" applyProtection="1">
      <alignment horizontal="left"/>
    </xf>
    <xf numFmtId="0" fontId="7" fillId="0" borderId="0" xfId="0" applyFont="1" applyBorder="1" applyProtection="1"/>
    <xf numFmtId="0" fontId="4" fillId="0" borderId="6" xfId="0" applyFont="1" applyFill="1" applyBorder="1" applyAlignment="1" applyProtection="1">
      <alignment horizontal="left"/>
    </xf>
    <xf numFmtId="0" fontId="7" fillId="0" borderId="7" xfId="0" applyFont="1" applyBorder="1" applyProtection="1"/>
    <xf numFmtId="0" fontId="9" fillId="0" borderId="0" xfId="0" applyFont="1" applyAlignment="1" applyProtection="1">
      <alignment horizontal="right"/>
    </xf>
    <xf numFmtId="0" fontId="9" fillId="0" borderId="0" xfId="0" applyFont="1" applyProtection="1"/>
    <xf numFmtId="0" fontId="9" fillId="0" borderId="0" xfId="0" applyFont="1" applyBorder="1" applyAlignment="1" applyProtection="1">
      <alignment horizontal="right"/>
    </xf>
    <xf numFmtId="0" fontId="9" fillId="0" borderId="0" xfId="0" applyFont="1" applyBorder="1" applyProtection="1"/>
    <xf numFmtId="0" fontId="7" fillId="0" borderId="14" xfId="0" applyFont="1" applyBorder="1" applyProtection="1"/>
    <xf numFmtId="0" fontId="10" fillId="0" borderId="0" xfId="0" applyFont="1" applyBorder="1" applyAlignment="1" applyProtection="1">
      <alignment horizontal="right"/>
    </xf>
    <xf numFmtId="0" fontId="4" fillId="0" borderId="7" xfId="0" applyFont="1" applyBorder="1" applyProtection="1"/>
    <xf numFmtId="0" fontId="7" fillId="0" borderId="32" xfId="0" applyNumberFormat="1" applyFont="1" applyFill="1" applyBorder="1" applyAlignment="1" applyProtection="1">
      <alignment shrinkToFit="1"/>
    </xf>
    <xf numFmtId="0" fontId="7" fillId="0" borderId="17" xfId="0" applyFont="1" applyFill="1" applyBorder="1" applyProtection="1"/>
    <xf numFmtId="0" fontId="5" fillId="3" borderId="35" xfId="0" applyFont="1" applyFill="1" applyBorder="1" applyAlignment="1" applyProtection="1">
      <alignment horizontal="left"/>
    </xf>
    <xf numFmtId="0" fontId="8" fillId="3" borderId="35" xfId="0" applyFont="1" applyFill="1" applyBorder="1" applyProtection="1"/>
    <xf numFmtId="0" fontId="8" fillId="3" borderId="35" xfId="0" applyFont="1" applyFill="1" applyBorder="1" applyAlignment="1" applyProtection="1">
      <alignment horizontal="center"/>
    </xf>
    <xf numFmtId="0" fontId="5" fillId="3" borderId="35" xfId="0" applyFont="1" applyFill="1" applyBorder="1" applyProtection="1"/>
    <xf numFmtId="0" fontId="7" fillId="0" borderId="4" xfId="0" applyFont="1" applyFill="1" applyBorder="1" applyAlignment="1" applyProtection="1"/>
    <xf numFmtId="0" fontId="7" fillId="0" borderId="0" xfId="0" applyFont="1" applyFill="1" applyBorder="1" applyAlignment="1" applyProtection="1"/>
    <xf numFmtId="2" fontId="7" fillId="0" borderId="6" xfId="0" applyNumberFormat="1" applyFont="1" applyFill="1" applyBorder="1" applyAlignment="1" applyProtection="1"/>
    <xf numFmtId="2" fontId="7" fillId="0" borderId="7" xfId="0" applyNumberFormat="1" applyFont="1" applyFill="1" applyBorder="1" applyAlignment="1" applyProtection="1"/>
    <xf numFmtId="0" fontId="7" fillId="0" borderId="7" xfId="0" applyFont="1" applyFill="1" applyBorder="1" applyAlignment="1" applyProtection="1"/>
    <xf numFmtId="0" fontId="0" fillId="0" borderId="0" xfId="0" applyAlignment="1" applyProtection="1">
      <alignment horizontal="center"/>
    </xf>
    <xf numFmtId="0" fontId="0" fillId="0" borderId="27" xfId="0" applyBorder="1" applyProtection="1"/>
    <xf numFmtId="0" fontId="0" fillId="0" borderId="0" xfId="0" applyBorder="1" applyAlignment="1" applyProtection="1">
      <alignment horizontal="center"/>
    </xf>
    <xf numFmtId="0" fontId="7" fillId="0" borderId="15" xfId="0" applyFont="1" applyBorder="1" applyProtection="1"/>
    <xf numFmtId="2" fontId="7" fillId="0" borderId="0" xfId="0" applyNumberFormat="1" applyFont="1" applyFill="1" applyAlignment="1" applyProtection="1">
      <alignment horizontal="right" shrinkToFit="1"/>
    </xf>
    <xf numFmtId="2" fontId="7" fillId="0" borderId="27" xfId="0" applyNumberFormat="1" applyFont="1" applyFill="1" applyBorder="1" applyAlignment="1" applyProtection="1">
      <alignment horizontal="right" shrinkToFit="1"/>
    </xf>
    <xf numFmtId="2" fontId="7" fillId="0" borderId="15" xfId="0" applyNumberFormat="1" applyFont="1" applyFill="1" applyBorder="1" applyAlignment="1" applyProtection="1">
      <alignment horizontal="right" shrinkToFit="1"/>
    </xf>
    <xf numFmtId="166" fontId="7" fillId="0" borderId="15" xfId="0" applyNumberFormat="1" applyFont="1" applyFill="1" applyBorder="1" applyAlignment="1" applyProtection="1">
      <alignment horizontal="right" shrinkToFit="1"/>
    </xf>
    <xf numFmtId="2" fontId="11" fillId="6" borderId="7" xfId="0" applyNumberFormat="1" applyFont="1" applyFill="1" applyBorder="1" applyAlignment="1" applyProtection="1">
      <alignment horizontal="right" shrinkToFit="1"/>
    </xf>
    <xf numFmtId="2" fontId="11" fillId="0" borderId="7" xfId="0" applyNumberFormat="1" applyFont="1" applyBorder="1" applyAlignment="1" applyProtection="1">
      <alignment horizontal="center" shrinkToFit="1"/>
    </xf>
    <xf numFmtId="2" fontId="11" fillId="6" borderId="7" xfId="0" applyNumberFormat="1" applyFont="1" applyFill="1" applyBorder="1" applyAlignment="1" applyProtection="1">
      <alignment horizontal="left" shrinkToFit="1"/>
    </xf>
    <xf numFmtId="2" fontId="11" fillId="6" borderId="31" xfId="0" applyNumberFormat="1" applyFont="1" applyFill="1" applyBorder="1" applyAlignment="1" applyProtection="1">
      <alignment horizontal="right" shrinkToFit="1"/>
    </xf>
    <xf numFmtId="2" fontId="11" fillId="6" borderId="25" xfId="0" applyNumberFormat="1" applyFont="1" applyFill="1" applyBorder="1" applyAlignment="1" applyProtection="1">
      <alignment horizontal="left" shrinkToFit="1"/>
    </xf>
    <xf numFmtId="2" fontId="11" fillId="6" borderId="30" xfId="0" applyNumberFormat="1" applyFont="1" applyFill="1" applyBorder="1" applyAlignment="1" applyProtection="1">
      <alignment horizontal="right" shrinkToFit="1"/>
    </xf>
    <xf numFmtId="1" fontId="11" fillId="6" borderId="30" xfId="0" applyNumberFormat="1" applyFont="1" applyFill="1" applyBorder="1" applyAlignment="1" applyProtection="1">
      <alignment horizontal="right" shrinkToFit="1"/>
    </xf>
    <xf numFmtId="0" fontId="11" fillId="0" borderId="7" xfId="0" applyFont="1" applyBorder="1" applyAlignment="1" applyProtection="1">
      <alignment horizontal="center" shrinkToFit="1"/>
    </xf>
    <xf numFmtId="0" fontId="11" fillId="0" borderId="0" xfId="0" applyFont="1" applyProtection="1"/>
    <xf numFmtId="0" fontId="11" fillId="0" borderId="0" xfId="0" applyFont="1" applyAlignment="1" applyProtection="1">
      <alignment horizontal="center"/>
    </xf>
    <xf numFmtId="0" fontId="12" fillId="0" borderId="0" xfId="0" applyFont="1" applyAlignment="1" applyProtection="1"/>
    <xf numFmtId="0" fontId="11" fillId="0" borderId="27" xfId="0" applyFont="1" applyBorder="1" applyProtection="1"/>
    <xf numFmtId="0" fontId="11" fillId="0" borderId="0" xfId="0" applyFont="1" applyBorder="1" applyAlignment="1" applyProtection="1">
      <alignment horizontal="center"/>
    </xf>
    <xf numFmtId="0" fontId="11" fillId="0" borderId="15" xfId="0" applyFont="1" applyBorder="1" applyAlignment="1" applyProtection="1">
      <alignment horizontal="left"/>
    </xf>
    <xf numFmtId="0" fontId="11" fillId="0" borderId="14" xfId="0" applyFont="1" applyBorder="1" applyProtection="1"/>
    <xf numFmtId="0" fontId="7" fillId="0" borderId="0" xfId="0" applyFont="1" applyAlignment="1" applyProtection="1">
      <alignment horizontal="right"/>
    </xf>
    <xf numFmtId="0" fontId="11" fillId="0" borderId="5" xfId="0" applyFont="1" applyBorder="1" applyAlignment="1" applyProtection="1">
      <alignment horizontal="left"/>
    </xf>
    <xf numFmtId="2" fontId="7" fillId="0" borderId="0" xfId="0" applyNumberFormat="1" applyFont="1" applyAlignment="1" applyProtection="1">
      <alignment horizontal="right" shrinkToFit="1"/>
    </xf>
    <xf numFmtId="2" fontId="12" fillId="0" borderId="0" xfId="0" applyNumberFormat="1" applyFont="1" applyAlignment="1" applyProtection="1">
      <alignment shrinkToFit="1"/>
    </xf>
    <xf numFmtId="2" fontId="7" fillId="0" borderId="14" xfId="0" applyNumberFormat="1" applyFont="1" applyBorder="1" applyAlignment="1" applyProtection="1">
      <alignment horizontal="right" shrinkToFit="1"/>
    </xf>
    <xf numFmtId="2" fontId="7" fillId="0" borderId="27" xfId="0" applyNumberFormat="1" applyFont="1" applyBorder="1" applyAlignment="1" applyProtection="1">
      <alignment horizontal="right" shrinkToFit="1"/>
    </xf>
    <xf numFmtId="1" fontId="11" fillId="0" borderId="7" xfId="0" applyNumberFormat="1" applyFont="1" applyBorder="1" applyAlignment="1" applyProtection="1">
      <alignment horizontal="center" shrinkToFit="1"/>
    </xf>
    <xf numFmtId="1" fontId="11" fillId="6" borderId="8" xfId="0" applyNumberFormat="1" applyFont="1" applyFill="1" applyBorder="1" applyAlignment="1" applyProtection="1">
      <alignment horizontal="left" shrinkToFit="1"/>
    </xf>
    <xf numFmtId="2" fontId="11" fillId="0" borderId="0" xfId="0" applyNumberFormat="1" applyFont="1" applyFill="1" applyBorder="1" applyAlignment="1" applyProtection="1">
      <alignment horizontal="right"/>
    </xf>
    <xf numFmtId="2" fontId="11" fillId="0" borderId="0" xfId="0" applyNumberFormat="1" applyFont="1" applyFill="1" applyBorder="1" applyAlignment="1" applyProtection="1">
      <alignment horizontal="center"/>
    </xf>
    <xf numFmtId="2" fontId="11" fillId="0" borderId="0" xfId="0" applyNumberFormat="1" applyFont="1" applyFill="1" applyBorder="1" applyAlignment="1" applyProtection="1">
      <alignment horizontal="left"/>
    </xf>
    <xf numFmtId="2" fontId="11" fillId="0" borderId="27" xfId="0" applyNumberFormat="1" applyFont="1" applyFill="1" applyBorder="1" applyAlignment="1" applyProtection="1">
      <alignment horizontal="right"/>
    </xf>
    <xf numFmtId="2" fontId="11" fillId="0" borderId="15" xfId="0" applyNumberFormat="1" applyFont="1" applyFill="1" applyBorder="1" applyAlignment="1" applyProtection="1">
      <alignment horizontal="left"/>
    </xf>
    <xf numFmtId="2" fontId="11" fillId="0" borderId="14" xfId="0" applyNumberFormat="1" applyFont="1" applyFill="1" applyBorder="1" applyAlignment="1" applyProtection="1">
      <alignment horizontal="right"/>
    </xf>
    <xf numFmtId="2" fontId="7" fillId="0" borderId="0" xfId="0" applyNumberFormat="1" applyFont="1" applyFill="1" applyAlignment="1" applyProtection="1">
      <alignment shrinkToFit="1"/>
    </xf>
    <xf numFmtId="2" fontId="7" fillId="0" borderId="15" xfId="0" applyNumberFormat="1" applyFont="1" applyBorder="1" applyAlignment="1" applyProtection="1">
      <alignment horizontal="left" shrinkToFit="1"/>
    </xf>
    <xf numFmtId="2" fontId="7" fillId="0" borderId="15" xfId="0" applyNumberFormat="1" applyFont="1" applyBorder="1" applyAlignment="1" applyProtection="1">
      <alignment horizontal="right" shrinkToFit="1"/>
    </xf>
    <xf numFmtId="2" fontId="11" fillId="6" borderId="0" xfId="0" applyNumberFormat="1" applyFont="1" applyFill="1" applyBorder="1" applyAlignment="1" applyProtection="1">
      <alignment horizontal="right" shrinkToFit="1"/>
    </xf>
    <xf numFmtId="2" fontId="11" fillId="6" borderId="0" xfId="0" applyNumberFormat="1" applyFont="1" applyFill="1" applyBorder="1" applyAlignment="1" applyProtection="1">
      <alignment horizontal="left" shrinkToFit="1"/>
    </xf>
    <xf numFmtId="2" fontId="11" fillId="6" borderId="14" xfId="0" applyNumberFormat="1" applyFont="1" applyFill="1" applyBorder="1" applyAlignment="1" applyProtection="1">
      <alignment horizontal="right" shrinkToFit="1"/>
    </xf>
    <xf numFmtId="0" fontId="1" fillId="2" borderId="3" xfId="0" applyFont="1" applyFill="1" applyBorder="1" applyAlignment="1" applyProtection="1">
      <alignment horizontal="right" vertical="center"/>
    </xf>
    <xf numFmtId="0" fontId="16" fillId="0" borderId="0" xfId="0" applyFont="1" applyProtection="1"/>
    <xf numFmtId="0" fontId="16" fillId="0" borderId="0" xfId="0" applyFont="1" applyBorder="1" applyProtection="1"/>
    <xf numFmtId="0" fontId="16" fillId="0" borderId="0" xfId="0" applyFont="1" applyFill="1" applyBorder="1" applyAlignment="1" applyProtection="1"/>
    <xf numFmtId="0" fontId="16" fillId="0" borderId="0" xfId="0" applyFont="1" applyBorder="1" applyAlignment="1" applyProtection="1">
      <alignment horizontal="left" vertical="center"/>
    </xf>
    <xf numFmtId="0" fontId="16" fillId="0" borderId="0" xfId="0" applyFont="1" applyAlignment="1" applyProtection="1">
      <alignment horizontal="left" vertical="center"/>
    </xf>
    <xf numFmtId="0" fontId="16" fillId="0" borderId="0" xfId="0" applyFont="1" applyFill="1" applyBorder="1" applyProtection="1"/>
    <xf numFmtId="0" fontId="16" fillId="0" borderId="0" xfId="0" applyFont="1" applyAlignment="1" applyProtection="1">
      <alignment horizontal="left"/>
    </xf>
    <xf numFmtId="0" fontId="15" fillId="0" borderId="0" xfId="0" applyFont="1" applyProtection="1"/>
    <xf numFmtId="0" fontId="16" fillId="0" borderId="4" xfId="0" applyFont="1" applyBorder="1" applyProtection="1"/>
    <xf numFmtId="0" fontId="15" fillId="0" borderId="0" xfId="0" applyFont="1" applyBorder="1" applyAlignment="1" applyProtection="1">
      <alignment horizontal="left" vertical="top" wrapText="1"/>
    </xf>
    <xf numFmtId="0" fontId="15" fillId="0" borderId="0" xfId="0" applyFont="1" applyFill="1" applyBorder="1" applyAlignment="1" applyProtection="1">
      <alignment vertical="top" wrapText="1"/>
    </xf>
    <xf numFmtId="0" fontId="16" fillId="0" borderId="14" xfId="0" applyFont="1" applyBorder="1" applyProtection="1"/>
    <xf numFmtId="0" fontId="16" fillId="0" borderId="0" xfId="0" applyFont="1" applyBorder="1" applyAlignment="1" applyProtection="1">
      <alignment horizontal="right"/>
    </xf>
    <xf numFmtId="9" fontId="15" fillId="6" borderId="0" xfId="0" applyNumberFormat="1" applyFont="1" applyFill="1" applyBorder="1" applyAlignment="1" applyProtection="1">
      <alignment shrinkToFit="1"/>
    </xf>
    <xf numFmtId="9" fontId="15" fillId="6" borderId="14" xfId="0" applyNumberFormat="1" applyFont="1" applyFill="1" applyBorder="1" applyAlignment="1" applyProtection="1">
      <alignment shrinkToFit="1"/>
    </xf>
    <xf numFmtId="0" fontId="16" fillId="0" borderId="7" xfId="0" applyFont="1" applyFill="1" applyBorder="1" applyProtection="1"/>
    <xf numFmtId="0" fontId="16" fillId="0" borderId="7" xfId="0" applyFont="1" applyFill="1" applyBorder="1" applyAlignment="1" applyProtection="1">
      <alignment horizontal="right"/>
    </xf>
    <xf numFmtId="164" fontId="16" fillId="0" borderId="25" xfId="0" applyNumberFormat="1" applyFont="1" applyFill="1" applyBorder="1" applyProtection="1"/>
    <xf numFmtId="164" fontId="16" fillId="0" borderId="7" xfId="0" applyNumberFormat="1" applyFont="1" applyFill="1" applyBorder="1" applyProtection="1"/>
    <xf numFmtId="0" fontId="16" fillId="0" borderId="7" xfId="0" applyFont="1" applyBorder="1" applyProtection="1"/>
    <xf numFmtId="0" fontId="15" fillId="0" borderId="0" xfId="0" applyFont="1" applyAlignment="1" applyProtection="1">
      <alignment horizontal="right"/>
    </xf>
    <xf numFmtId="0" fontId="15" fillId="0" borderId="0" xfId="0" applyFont="1" applyBorder="1" applyAlignment="1" applyProtection="1">
      <alignment horizontal="right"/>
    </xf>
    <xf numFmtId="0" fontId="15" fillId="0" borderId="0" xfId="0" applyFont="1" applyBorder="1" applyProtection="1"/>
    <xf numFmtId="1" fontId="16" fillId="0" borderId="0" xfId="0" applyNumberFormat="1" applyFont="1" applyProtection="1"/>
    <xf numFmtId="164" fontId="16" fillId="0" borderId="0" xfId="0" applyNumberFormat="1" applyFont="1" applyProtection="1"/>
    <xf numFmtId="0" fontId="16" fillId="0" borderId="0" xfId="0" quotePrefix="1" applyFont="1" applyProtection="1"/>
    <xf numFmtId="2" fontId="16" fillId="0" borderId="0" xfId="0" applyNumberFormat="1" applyFont="1" applyProtection="1"/>
    <xf numFmtId="0" fontId="16" fillId="0" borderId="7" xfId="0" applyFont="1" applyBorder="1" applyAlignment="1" applyProtection="1">
      <alignment horizontal="right"/>
    </xf>
    <xf numFmtId="0" fontId="15" fillId="0" borderId="0" xfId="0" applyFont="1" applyBorder="1" applyAlignment="1" applyProtection="1">
      <alignment horizontal="left"/>
    </xf>
    <xf numFmtId="0" fontId="15" fillId="0" borderId="0" xfId="0" applyFont="1" applyFill="1" applyBorder="1" applyProtection="1"/>
    <xf numFmtId="0" fontId="16" fillId="0" borderId="17" xfId="0" applyFont="1" applyBorder="1" applyProtection="1"/>
    <xf numFmtId="0" fontId="15" fillId="3" borderId="34" xfId="0" applyFont="1" applyFill="1" applyBorder="1" applyAlignment="1" applyProtection="1">
      <alignment horizontal="center" vertical="center" textRotation="180"/>
    </xf>
    <xf numFmtId="0" fontId="15" fillId="3" borderId="35" xfId="0" applyFont="1" applyFill="1" applyBorder="1" applyProtection="1"/>
    <xf numFmtId="0" fontId="15" fillId="3" borderId="35" xfId="0" applyFont="1" applyFill="1" applyBorder="1" applyAlignment="1" applyProtection="1">
      <alignment horizontal="left" vertical="top"/>
    </xf>
    <xf numFmtId="0" fontId="16" fillId="0" borderId="0" xfId="0" applyFont="1" applyAlignment="1" applyProtection="1">
      <alignment wrapText="1"/>
    </xf>
    <xf numFmtId="0" fontId="16" fillId="0" borderId="5" xfId="0" applyFont="1" applyFill="1" applyBorder="1" applyProtection="1"/>
    <xf numFmtId="0" fontId="16" fillId="0" borderId="8" xfId="0" applyFont="1" applyFill="1" applyBorder="1" applyAlignment="1" applyProtection="1">
      <alignment wrapText="1"/>
    </xf>
    <xf numFmtId="0" fontId="16" fillId="0" borderId="4" xfId="0" applyFont="1" applyBorder="1" applyAlignment="1" applyProtection="1">
      <alignment wrapText="1"/>
    </xf>
    <xf numFmtId="165" fontId="16" fillId="0" borderId="0" xfId="0" applyNumberFormat="1" applyFont="1" applyProtection="1"/>
    <xf numFmtId="0" fontId="16" fillId="0" borderId="5" xfId="0" applyFont="1" applyBorder="1" applyProtection="1"/>
    <xf numFmtId="2" fontId="15" fillId="0" borderId="14" xfId="0" applyNumberFormat="1" applyFont="1" applyBorder="1" applyAlignment="1" applyProtection="1">
      <alignment horizontal="right" shrinkToFit="1"/>
    </xf>
    <xf numFmtId="0" fontId="16" fillId="0" borderId="5" xfId="0" applyFont="1" applyBorder="1" applyAlignment="1" applyProtection="1">
      <alignment horizontal="right"/>
    </xf>
    <xf numFmtId="2" fontId="15" fillId="6" borderId="0" xfId="0" applyNumberFormat="1" applyFont="1" applyFill="1" applyAlignment="1" applyProtection="1">
      <alignment horizontal="center" shrinkToFit="1"/>
    </xf>
    <xf numFmtId="2" fontId="15" fillId="6" borderId="0" xfId="0" applyNumberFormat="1" applyFont="1" applyFill="1" applyBorder="1" applyAlignment="1" applyProtection="1">
      <alignment horizontal="center" shrinkToFit="1"/>
    </xf>
    <xf numFmtId="0" fontId="15" fillId="0" borderId="14" xfId="0" applyFont="1" applyBorder="1" applyAlignment="1" applyProtection="1">
      <alignment horizontal="right" shrinkToFit="1"/>
    </xf>
    <xf numFmtId="0" fontId="15" fillId="0" borderId="5" xfId="0" applyFont="1" applyBorder="1" applyAlignment="1" applyProtection="1">
      <alignment horizontal="right" shrinkToFit="1"/>
    </xf>
    <xf numFmtId="0" fontId="16" fillId="0" borderId="8" xfId="0" applyFont="1" applyBorder="1" applyAlignment="1" applyProtection="1">
      <alignment horizontal="right"/>
    </xf>
    <xf numFmtId="1" fontId="15" fillId="0" borderId="14" xfId="0" applyNumberFormat="1" applyFont="1" applyBorder="1" applyAlignment="1" applyProtection="1">
      <alignment horizontal="right" shrinkToFit="1"/>
    </xf>
    <xf numFmtId="1" fontId="15" fillId="6" borderId="0" xfId="0" applyNumberFormat="1" applyFont="1" applyFill="1" applyBorder="1" applyAlignment="1" applyProtection="1">
      <alignment horizontal="center" shrinkToFit="1"/>
    </xf>
    <xf numFmtId="1" fontId="15" fillId="0" borderId="5" xfId="0" applyNumberFormat="1" applyFont="1" applyBorder="1" applyAlignment="1" applyProtection="1">
      <alignment horizontal="left" shrinkToFit="1"/>
    </xf>
    <xf numFmtId="2" fontId="15" fillId="0" borderId="0" xfId="0" applyNumberFormat="1" applyFont="1" applyAlignment="1" applyProtection="1">
      <alignment horizontal="right" shrinkToFit="1"/>
    </xf>
    <xf numFmtId="2" fontId="15" fillId="0" borderId="27" xfId="0" applyNumberFormat="1" applyFont="1" applyBorder="1" applyAlignment="1" applyProtection="1">
      <alignment horizontal="right" shrinkToFit="1"/>
    </xf>
    <xf numFmtId="0" fontId="17" fillId="0" borderId="0" xfId="0" applyFont="1" applyBorder="1" applyAlignment="1" applyProtection="1">
      <alignment horizontal="right"/>
    </xf>
    <xf numFmtId="0" fontId="17" fillId="0" borderId="0" xfId="0" applyFont="1" applyProtection="1"/>
    <xf numFmtId="0" fontId="17" fillId="0" borderId="0" xfId="0" applyFont="1" applyAlignment="1" applyProtection="1">
      <alignment horizontal="right"/>
    </xf>
    <xf numFmtId="0" fontId="17" fillId="0" borderId="0" xfId="0" applyFont="1" applyBorder="1" applyProtection="1"/>
    <xf numFmtId="0" fontId="17" fillId="0" borderId="6" xfId="0" applyFont="1" applyBorder="1" applyProtection="1"/>
    <xf numFmtId="0" fontId="17" fillId="0" borderId="7" xfId="0" applyFont="1" applyBorder="1" applyAlignment="1" applyProtection="1">
      <alignment horizontal="right"/>
    </xf>
    <xf numFmtId="2" fontId="19" fillId="0" borderId="0" xfId="0" applyNumberFormat="1" applyFont="1" applyAlignment="1" applyProtection="1">
      <alignment horizontal="right" shrinkToFit="1"/>
    </xf>
    <xf numFmtId="0" fontId="4" fillId="0" borderId="0" xfId="0" applyFont="1" applyAlignment="1" applyProtection="1">
      <alignment horizontal="centerContinuous"/>
    </xf>
    <xf numFmtId="0" fontId="17" fillId="4" borderId="21" xfId="0" applyFont="1" applyFill="1" applyBorder="1" applyAlignment="1" applyProtection="1">
      <alignment shrinkToFit="1"/>
      <protection locked="0"/>
    </xf>
    <xf numFmtId="0" fontId="17" fillId="4" borderId="14" xfId="0" applyFont="1" applyFill="1" applyBorder="1" applyAlignment="1" applyProtection="1">
      <alignment shrinkToFit="1"/>
      <protection locked="0"/>
    </xf>
    <xf numFmtId="0" fontId="17" fillId="0" borderId="22" xfId="0" applyFont="1" applyBorder="1" applyProtection="1"/>
    <xf numFmtId="0" fontId="17" fillId="0" borderId="14" xfId="0" applyFont="1" applyBorder="1" applyProtection="1"/>
    <xf numFmtId="0" fontId="17" fillId="4" borderId="23" xfId="0" applyFont="1" applyFill="1" applyBorder="1" applyAlignment="1" applyProtection="1">
      <alignment shrinkToFit="1"/>
      <protection locked="0"/>
    </xf>
    <xf numFmtId="0" fontId="17" fillId="4" borderId="16" xfId="0" applyFont="1" applyFill="1" applyBorder="1" applyAlignment="1" applyProtection="1">
      <alignment shrinkToFit="1"/>
      <protection locked="0"/>
    </xf>
    <xf numFmtId="0" fontId="17" fillId="0" borderId="24" xfId="0" applyFont="1" applyBorder="1" applyProtection="1"/>
    <xf numFmtId="0" fontId="17" fillId="4" borderId="0" xfId="0" applyFont="1" applyFill="1" applyAlignment="1" applyProtection="1">
      <alignment horizontal="right" shrinkToFit="1"/>
      <protection locked="0"/>
    </xf>
    <xf numFmtId="0" fontId="17" fillId="4" borderId="23" xfId="0" applyFont="1" applyFill="1" applyBorder="1" applyAlignment="1" applyProtection="1">
      <alignment horizontal="right" shrinkToFit="1"/>
      <protection locked="0"/>
    </xf>
    <xf numFmtId="0" fontId="17" fillId="4" borderId="21" xfId="0" applyNumberFormat="1" applyFont="1" applyFill="1" applyBorder="1" applyAlignment="1" applyProtection="1">
      <alignment shrinkToFit="1"/>
      <protection locked="0"/>
    </xf>
    <xf numFmtId="2" fontId="17" fillId="4" borderId="23" xfId="0" applyNumberFormat="1" applyFont="1" applyFill="1" applyBorder="1" applyAlignment="1" applyProtection="1">
      <alignment shrinkToFit="1"/>
      <protection locked="0"/>
    </xf>
    <xf numFmtId="2" fontId="17" fillId="4" borderId="28" xfId="0" applyNumberFormat="1" applyFont="1" applyFill="1" applyBorder="1" applyAlignment="1" applyProtection="1">
      <alignment shrinkToFit="1"/>
      <protection locked="0"/>
    </xf>
    <xf numFmtId="2" fontId="17" fillId="4" borderId="29" xfId="0" applyNumberFormat="1" applyFont="1" applyFill="1" applyBorder="1" applyAlignment="1" applyProtection="1">
      <alignment shrinkToFit="1"/>
      <protection locked="0"/>
    </xf>
    <xf numFmtId="1" fontId="17" fillId="4" borderId="16" xfId="0" applyNumberFormat="1" applyFont="1" applyFill="1" applyBorder="1" applyAlignment="1" applyProtection="1">
      <alignment shrinkToFit="1"/>
      <protection locked="0"/>
    </xf>
    <xf numFmtId="0" fontId="20" fillId="0" borderId="0" xfId="0" applyFont="1" applyFill="1" applyBorder="1" applyAlignment="1" applyProtection="1"/>
    <xf numFmtId="0" fontId="17" fillId="4" borderId="23" xfId="0" applyNumberFormat="1" applyFont="1" applyFill="1" applyBorder="1" applyAlignment="1" applyProtection="1">
      <alignment shrinkToFit="1"/>
      <protection locked="0"/>
    </xf>
    <xf numFmtId="0" fontId="1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17"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center" vertical="top" wrapText="1"/>
      <protection hidden="1"/>
    </xf>
    <xf numFmtId="0" fontId="15" fillId="0" borderId="7"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15" fillId="3" borderId="7" xfId="0" applyFont="1" applyFill="1" applyBorder="1" applyProtection="1"/>
    <xf numFmtId="0" fontId="15" fillId="3" borderId="8" xfId="0" applyFont="1" applyFill="1" applyBorder="1" applyProtection="1"/>
    <xf numFmtId="0" fontId="17" fillId="0" borderId="0" xfId="0" applyFont="1" applyFill="1" applyBorder="1" applyAlignment="1" applyProtection="1">
      <alignment horizontal="left" vertical="top" wrapText="1"/>
    </xf>
    <xf numFmtId="0" fontId="17" fillId="0" borderId="5" xfId="0" applyFont="1" applyFill="1" applyBorder="1" applyAlignment="1" applyProtection="1">
      <alignment horizontal="left" vertical="top" wrapText="1"/>
    </xf>
    <xf numFmtId="0" fontId="17" fillId="0" borderId="4" xfId="0" applyFont="1" applyFill="1" applyBorder="1" applyAlignment="1" applyProtection="1">
      <alignment horizontal="left" vertical="top" wrapText="1"/>
    </xf>
    <xf numFmtId="0" fontId="17" fillId="0" borderId="7" xfId="0" applyFont="1" applyFill="1" applyBorder="1" applyAlignment="1" applyProtection="1">
      <alignment horizontal="left" vertical="top" wrapText="1"/>
    </xf>
    <xf numFmtId="0" fontId="17" fillId="0" borderId="17" xfId="0" applyFont="1" applyFill="1" applyBorder="1" applyAlignment="1" applyProtection="1">
      <alignment horizontal="left" vertical="top" wrapText="1"/>
    </xf>
    <xf numFmtId="0" fontId="16" fillId="0" borderId="6" xfId="0" applyFont="1" applyBorder="1" applyAlignment="1" applyProtection="1">
      <alignment vertical="top" wrapText="1"/>
    </xf>
    <xf numFmtId="0" fontId="16" fillId="0" borderId="7" xfId="0" applyFont="1" applyBorder="1" applyAlignment="1" applyProtection="1">
      <alignment vertical="top" wrapText="1"/>
    </xf>
    <xf numFmtId="0" fontId="16" fillId="0" borderId="8" xfId="0" applyFont="1" applyBorder="1" applyProtection="1"/>
    <xf numFmtId="2" fontId="11" fillId="6" borderId="27" xfId="0" applyNumberFormat="1" applyFont="1" applyFill="1" applyBorder="1" applyAlignment="1" applyProtection="1">
      <alignment horizontal="right" shrinkToFit="1"/>
    </xf>
    <xf numFmtId="2" fontId="11" fillId="6" borderId="15" xfId="0" applyNumberFormat="1" applyFont="1" applyFill="1" applyBorder="1" applyAlignment="1" applyProtection="1">
      <alignment horizontal="left" shrinkToFit="1"/>
    </xf>
    <xf numFmtId="0" fontId="17" fillId="0" borderId="39" xfId="0" applyFont="1" applyFill="1" applyBorder="1" applyAlignment="1" applyProtection="1">
      <alignment horizontal="left" vertical="top" wrapText="1"/>
    </xf>
    <xf numFmtId="0" fontId="17" fillId="0" borderId="40" xfId="0" applyFont="1" applyFill="1" applyBorder="1" applyAlignment="1" applyProtection="1">
      <alignment horizontal="left" vertical="top" wrapText="1"/>
    </xf>
    <xf numFmtId="0" fontId="17" fillId="0" borderId="0" xfId="0" applyFont="1" applyAlignment="1" applyProtection="1">
      <alignment horizontal="right"/>
    </xf>
    <xf numFmtId="0" fontId="16" fillId="3" borderId="9" xfId="0" applyFont="1" applyFill="1" applyBorder="1" applyAlignment="1" applyProtection="1">
      <alignment horizontal="left" vertical="center"/>
    </xf>
    <xf numFmtId="0" fontId="4" fillId="0" borderId="19" xfId="0" applyFont="1" applyBorder="1" applyAlignment="1" applyProtection="1">
      <alignment horizontal="center"/>
    </xf>
    <xf numFmtId="0" fontId="8" fillId="8" borderId="35" xfId="0" applyFont="1" applyFill="1" applyBorder="1" applyAlignment="1" applyProtection="1">
      <alignment horizontal="center"/>
      <protection locked="0"/>
    </xf>
    <xf numFmtId="0" fontId="15" fillId="3" borderId="35" xfId="0" applyFont="1" applyFill="1" applyBorder="1" applyAlignment="1" applyProtection="1">
      <alignment horizontal="right"/>
    </xf>
    <xf numFmtId="0" fontId="25" fillId="0" borderId="0" xfId="0" applyFont="1" applyProtection="1"/>
    <xf numFmtId="0" fontId="17" fillId="4" borderId="14" xfId="0" applyNumberFormat="1" applyFont="1" applyFill="1" applyBorder="1" applyAlignment="1" applyProtection="1">
      <alignment shrinkToFit="1"/>
      <protection locked="0"/>
    </xf>
    <xf numFmtId="2" fontId="11" fillId="0" borderId="0" xfId="0" applyNumberFormat="1" applyFont="1" applyBorder="1" applyAlignment="1" applyProtection="1">
      <alignment horizontal="center" shrinkToFit="1"/>
    </xf>
    <xf numFmtId="0" fontId="11" fillId="7" borderId="0" xfId="0" applyFont="1" applyFill="1" applyBorder="1" applyAlignment="1" applyProtection="1">
      <alignment horizontal="right"/>
    </xf>
    <xf numFmtId="0" fontId="17" fillId="0" borderId="41" xfId="0" applyFont="1" applyBorder="1" applyProtection="1"/>
    <xf numFmtId="0" fontId="16" fillId="0" borderId="19" xfId="0" applyFont="1" applyBorder="1" applyProtection="1"/>
    <xf numFmtId="0" fontId="17" fillId="0" borderId="19" xfId="0" applyFont="1" applyBorder="1" applyAlignment="1" applyProtection="1">
      <alignment horizontal="right"/>
    </xf>
    <xf numFmtId="0" fontId="16" fillId="0" borderId="26" xfId="0" applyFont="1" applyBorder="1" applyAlignment="1" applyProtection="1">
      <alignment horizontal="right"/>
    </xf>
    <xf numFmtId="2" fontId="11" fillId="0" borderId="19" xfId="0" applyNumberFormat="1" applyFont="1" applyFill="1" applyBorder="1" applyAlignment="1" applyProtection="1">
      <alignment horizontal="right"/>
    </xf>
    <xf numFmtId="2" fontId="11" fillId="0" borderId="19" xfId="0" applyNumberFormat="1" applyFont="1" applyFill="1" applyBorder="1" applyAlignment="1" applyProtection="1">
      <alignment horizontal="center"/>
    </xf>
    <xf numFmtId="2" fontId="11" fillId="0" borderId="19" xfId="0" applyNumberFormat="1" applyFont="1" applyFill="1" applyBorder="1" applyAlignment="1" applyProtection="1">
      <alignment horizontal="left"/>
    </xf>
    <xf numFmtId="2" fontId="11" fillId="0" borderId="42" xfId="0" applyNumberFormat="1" applyFont="1" applyFill="1" applyBorder="1" applyAlignment="1" applyProtection="1">
      <alignment horizontal="right"/>
    </xf>
    <xf numFmtId="2" fontId="11" fillId="0" borderId="43" xfId="0" applyNumberFormat="1" applyFont="1" applyFill="1" applyBorder="1" applyAlignment="1" applyProtection="1">
      <alignment horizontal="left"/>
    </xf>
    <xf numFmtId="2" fontId="11" fillId="0" borderId="20" xfId="0" applyNumberFormat="1" applyFont="1" applyFill="1" applyBorder="1" applyAlignment="1" applyProtection="1">
      <alignment horizontal="right"/>
    </xf>
    <xf numFmtId="2" fontId="15" fillId="0" borderId="0" xfId="0" applyNumberFormat="1" applyFont="1" applyBorder="1" applyAlignment="1" applyProtection="1">
      <alignment horizontal="right" shrinkToFit="1"/>
    </xf>
    <xf numFmtId="2" fontId="7" fillId="0" borderId="0" xfId="0" applyNumberFormat="1" applyFont="1" applyFill="1" applyBorder="1" applyAlignment="1" applyProtection="1">
      <alignment shrinkToFit="1"/>
    </xf>
    <xf numFmtId="2" fontId="7" fillId="0" borderId="0" xfId="0" applyNumberFormat="1" applyFont="1" applyBorder="1" applyAlignment="1" applyProtection="1">
      <alignment horizontal="right" shrinkToFit="1"/>
    </xf>
    <xf numFmtId="0" fontId="16" fillId="0" borderId="45" xfId="0" applyFont="1" applyBorder="1" applyProtection="1"/>
    <xf numFmtId="2" fontId="17" fillId="4" borderId="21" xfId="0" applyNumberFormat="1" applyFont="1" applyFill="1" applyBorder="1" applyAlignment="1" applyProtection="1">
      <alignment shrinkToFit="1"/>
      <protection locked="0"/>
    </xf>
    <xf numFmtId="0" fontId="4" fillId="4" borderId="9"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4" fillId="4" borderId="11" xfId="0" applyFont="1" applyFill="1" applyBorder="1" applyAlignment="1" applyProtection="1">
      <alignment horizontal="left" vertical="center" wrapText="1"/>
      <protection locked="0"/>
    </xf>
    <xf numFmtId="0" fontId="4" fillId="5" borderId="4" xfId="0" applyFont="1" applyFill="1" applyBorder="1" applyAlignment="1" applyProtection="1">
      <alignment horizontal="left" vertical="center"/>
      <protection hidden="1"/>
    </xf>
    <xf numFmtId="0" fontId="4" fillId="5" borderId="0" xfId="0" applyFont="1" applyFill="1" applyBorder="1" applyAlignment="1" applyProtection="1">
      <alignment horizontal="left" vertical="center"/>
      <protection hidden="1"/>
    </xf>
    <xf numFmtId="0" fontId="4" fillId="5" borderId="5" xfId="0" applyFont="1" applyFill="1" applyBorder="1" applyAlignment="1" applyProtection="1">
      <alignment horizontal="left" vertical="center"/>
      <protection hidden="1"/>
    </xf>
    <xf numFmtId="0" fontId="15" fillId="3" borderId="9"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textRotation="180"/>
    </xf>
    <xf numFmtId="0" fontId="4" fillId="3" borderId="13" xfId="0" applyFont="1" applyFill="1" applyBorder="1" applyAlignment="1" applyProtection="1">
      <alignment horizontal="center" vertical="center" textRotation="180"/>
    </xf>
    <xf numFmtId="0" fontId="16" fillId="11" borderId="0" xfId="0" applyFont="1" applyFill="1" applyAlignment="1" applyProtection="1">
      <protection locked="0"/>
    </xf>
    <xf numFmtId="0" fontId="0" fillId="11" borderId="0" xfId="0" applyFill="1" applyAlignment="1" applyProtection="1">
      <protection locked="0"/>
    </xf>
    <xf numFmtId="0" fontId="15" fillId="3" borderId="10" xfId="0" applyFont="1" applyFill="1" applyBorder="1" applyAlignment="1" applyProtection="1">
      <alignment horizontal="center" vertical="center" wrapText="1"/>
    </xf>
    <xf numFmtId="0" fontId="17" fillId="4" borderId="9" xfId="0" applyFont="1" applyFill="1" applyBorder="1" applyAlignment="1" applyProtection="1">
      <alignment horizontal="left" vertical="center" wrapText="1"/>
      <protection locked="0"/>
    </xf>
    <xf numFmtId="0" fontId="15" fillId="4" borderId="11" xfId="0" applyFont="1" applyFill="1" applyBorder="1" applyAlignment="1" applyProtection="1">
      <alignment horizontal="left" vertical="center" wrapText="1"/>
      <protection locked="0"/>
    </xf>
    <xf numFmtId="15" fontId="17" fillId="4" borderId="9" xfId="0" applyNumberFormat="1" applyFont="1" applyFill="1" applyBorder="1" applyAlignment="1" applyProtection="1">
      <alignment horizontal="center" vertical="center" wrapText="1"/>
      <protection locked="0"/>
    </xf>
    <xf numFmtId="15" fontId="15" fillId="4" borderId="11" xfId="0" applyNumberFormat="1" applyFont="1" applyFill="1" applyBorder="1" applyAlignment="1" applyProtection="1">
      <alignment horizontal="center" vertical="center" wrapText="1"/>
      <protection locked="0"/>
    </xf>
    <xf numFmtId="0" fontId="15" fillId="0" borderId="0" xfId="0" applyFont="1" applyAlignment="1" applyProtection="1">
      <alignment horizontal="center"/>
    </xf>
    <xf numFmtId="0" fontId="16" fillId="0" borderId="0" xfId="0" applyFont="1" applyFill="1" applyAlignment="1" applyProtection="1">
      <alignment wrapText="1"/>
    </xf>
    <xf numFmtId="1" fontId="11" fillId="0" borderId="20" xfId="0" applyNumberFormat="1" applyFont="1" applyFill="1" applyBorder="1" applyAlignment="1" applyProtection="1">
      <alignment horizontal="center" vertical="center" wrapText="1"/>
    </xf>
    <xf numFmtId="1" fontId="11" fillId="0" borderId="19" xfId="0" applyNumberFormat="1" applyFont="1" applyFill="1" applyBorder="1" applyAlignment="1" applyProtection="1">
      <alignment horizontal="center" vertical="center" wrapText="1"/>
    </xf>
    <xf numFmtId="1" fontId="11" fillId="0" borderId="26" xfId="0" applyNumberFormat="1" applyFont="1" applyFill="1" applyBorder="1" applyAlignment="1" applyProtection="1">
      <alignment horizontal="center" vertical="center" wrapText="1"/>
    </xf>
    <xf numFmtId="1" fontId="11" fillId="0" borderId="14" xfId="0" applyNumberFormat="1" applyFont="1" applyFill="1" applyBorder="1" applyAlignment="1" applyProtection="1">
      <alignment horizontal="center" vertical="center" wrapText="1"/>
    </xf>
    <xf numFmtId="1" fontId="11" fillId="0" borderId="0" xfId="0" applyNumberFormat="1" applyFont="1" applyFill="1" applyBorder="1" applyAlignment="1" applyProtection="1">
      <alignment horizontal="center" vertical="center" wrapText="1"/>
    </xf>
    <xf numFmtId="1" fontId="11" fillId="0" borderId="5" xfId="0" applyNumberFormat="1" applyFont="1" applyFill="1" applyBorder="1" applyAlignment="1" applyProtection="1">
      <alignment horizontal="center" vertical="center" wrapText="1"/>
    </xf>
    <xf numFmtId="0" fontId="17" fillId="0" borderId="36" xfId="0" applyFont="1" applyBorder="1" applyAlignment="1" applyProtection="1">
      <alignment horizontal="center"/>
    </xf>
    <xf numFmtId="0" fontId="17" fillId="0" borderId="37" xfId="0" applyFont="1" applyBorder="1" applyAlignment="1" applyProtection="1">
      <alignment horizontal="center"/>
    </xf>
    <xf numFmtId="0" fontId="15" fillId="0" borderId="38" xfId="0" applyFont="1" applyBorder="1" applyAlignment="1" applyProtection="1">
      <alignment horizontal="center"/>
    </xf>
    <xf numFmtId="0" fontId="15" fillId="0" borderId="36" xfId="0" applyFont="1" applyBorder="1" applyAlignment="1" applyProtection="1">
      <alignment horizontal="center"/>
    </xf>
    <xf numFmtId="0" fontId="15" fillId="0" borderId="37" xfId="0" applyFont="1" applyBorder="1" applyAlignment="1" applyProtection="1">
      <alignment horizontal="center"/>
    </xf>
    <xf numFmtId="0" fontId="15" fillId="0" borderId="20" xfId="0" applyFont="1" applyBorder="1" applyAlignment="1" applyProtection="1">
      <alignment horizontal="center" wrapText="1"/>
    </xf>
    <xf numFmtId="0" fontId="15" fillId="0" borderId="19" xfId="0" applyFont="1" applyBorder="1" applyAlignment="1" applyProtection="1">
      <alignment horizontal="center" wrapText="1"/>
    </xf>
    <xf numFmtId="0" fontId="15" fillId="0" borderId="26" xfId="0" applyFont="1" applyBorder="1" applyAlignment="1" applyProtection="1">
      <alignment horizontal="center" wrapText="1"/>
    </xf>
    <xf numFmtId="0" fontId="15" fillId="0" borderId="14" xfId="0" applyFont="1" applyBorder="1" applyAlignment="1" applyProtection="1">
      <alignment horizontal="center" wrapText="1"/>
    </xf>
    <xf numFmtId="0" fontId="15" fillId="0" borderId="0" xfId="0" applyFont="1" applyBorder="1" applyAlignment="1" applyProtection="1">
      <alignment horizontal="center" wrapText="1"/>
    </xf>
    <xf numFmtId="0" fontId="15" fillId="0" borderId="5" xfId="0" applyFont="1" applyBorder="1" applyAlignment="1" applyProtection="1">
      <alignment horizontal="center" wrapText="1"/>
    </xf>
    <xf numFmtId="0" fontId="15" fillId="0" borderId="30" xfId="0" applyFont="1" applyBorder="1" applyAlignment="1" applyProtection="1">
      <alignment horizontal="center" wrapText="1"/>
    </xf>
    <xf numFmtId="0" fontId="15" fillId="0" borderId="7" xfId="0" applyFont="1" applyBorder="1" applyAlignment="1" applyProtection="1">
      <alignment horizontal="center" wrapText="1"/>
    </xf>
    <xf numFmtId="0" fontId="15" fillId="0" borderId="8" xfId="0" applyFont="1" applyBorder="1" applyAlignment="1" applyProtection="1">
      <alignment horizontal="center" wrapText="1"/>
    </xf>
    <xf numFmtId="0" fontId="17" fillId="0" borderId="4" xfId="0" applyFont="1" applyBorder="1" applyAlignment="1" applyProtection="1">
      <alignment horizontal="center"/>
    </xf>
    <xf numFmtId="0" fontId="17" fillId="0" borderId="0" xfId="0" applyFont="1" applyBorder="1" applyAlignment="1" applyProtection="1">
      <alignment horizontal="center"/>
    </xf>
    <xf numFmtId="0" fontId="17" fillId="0" borderId="27" xfId="0" applyFont="1" applyBorder="1" applyAlignment="1" applyProtection="1">
      <alignment horizontal="center"/>
    </xf>
    <xf numFmtId="0" fontId="17" fillId="0" borderId="15" xfId="0" applyFont="1" applyBorder="1" applyAlignment="1" applyProtection="1">
      <alignment horizontal="center"/>
    </xf>
    <xf numFmtId="0" fontId="17" fillId="0" borderId="14" xfId="0" applyFont="1" applyBorder="1" applyAlignment="1" applyProtection="1">
      <alignment horizontal="center" wrapText="1"/>
    </xf>
    <xf numFmtId="0" fontId="17" fillId="0" borderId="0" xfId="0" applyFont="1" applyBorder="1" applyAlignment="1" applyProtection="1">
      <alignment horizontal="center" wrapText="1"/>
    </xf>
    <xf numFmtId="0" fontId="17" fillId="0" borderId="27" xfId="0" applyFont="1" applyBorder="1" applyAlignment="1" applyProtection="1">
      <alignment horizontal="center" wrapText="1"/>
    </xf>
    <xf numFmtId="0" fontId="17" fillId="0" borderId="15" xfId="0" applyFont="1" applyBorder="1" applyAlignment="1" applyProtection="1">
      <alignment horizontal="center" wrapText="1"/>
    </xf>
    <xf numFmtId="0" fontId="17" fillId="0" borderId="6" xfId="0" applyFont="1" applyBorder="1" applyAlignment="1" applyProtection="1">
      <alignment horizontal="center" wrapText="1"/>
    </xf>
    <xf numFmtId="0" fontId="17" fillId="0" borderId="7" xfId="0" applyFont="1" applyBorder="1" applyAlignment="1" applyProtection="1">
      <alignment horizontal="center" wrapText="1"/>
    </xf>
    <xf numFmtId="0" fontId="17" fillId="0" borderId="31" xfId="0" applyFont="1" applyBorder="1" applyAlignment="1" applyProtection="1">
      <alignment horizontal="center" wrapText="1"/>
    </xf>
    <xf numFmtId="0" fontId="17" fillId="0" borderId="25" xfId="0" applyFont="1" applyBorder="1" applyAlignment="1" applyProtection="1">
      <alignment horizontal="center" wrapText="1"/>
    </xf>
    <xf numFmtId="0" fontId="14" fillId="7" borderId="0" xfId="1" applyFont="1" applyFill="1" applyBorder="1" applyAlignment="1" applyProtection="1">
      <alignment horizontal="left"/>
    </xf>
    <xf numFmtId="0" fontId="17" fillId="0" borderId="0" xfId="0" applyFont="1" applyAlignment="1" applyProtection="1">
      <alignment horizontal="center" vertical="top"/>
    </xf>
    <xf numFmtId="0" fontId="17" fillId="0" borderId="30" xfId="0" applyFont="1" applyBorder="1" applyAlignment="1" applyProtection="1">
      <alignment horizontal="center" wrapText="1"/>
    </xf>
    <xf numFmtId="0" fontId="11" fillId="0" borderId="14" xfId="0" applyFont="1" applyFill="1" applyBorder="1" applyAlignment="1" applyProtection="1">
      <alignment horizontal="center" vertical="top"/>
    </xf>
    <xf numFmtId="0" fontId="11" fillId="0" borderId="0" xfId="0" applyFont="1" applyFill="1" applyBorder="1" applyAlignment="1" applyProtection="1">
      <alignment horizontal="center" vertical="top"/>
    </xf>
    <xf numFmtId="0" fontId="11" fillId="0" borderId="5" xfId="0" applyFont="1" applyFill="1" applyBorder="1" applyAlignment="1" applyProtection="1">
      <alignment horizontal="center" vertical="top"/>
    </xf>
    <xf numFmtId="0" fontId="4" fillId="0" borderId="19" xfId="0" applyFont="1" applyBorder="1" applyAlignment="1" applyProtection="1">
      <alignment horizontal="center"/>
    </xf>
    <xf numFmtId="1" fontId="17" fillId="8" borderId="16" xfId="0" applyNumberFormat="1" applyFont="1" applyFill="1" applyBorder="1" applyAlignment="1" applyProtection="1">
      <alignment horizontal="center"/>
      <protection locked="0"/>
    </xf>
    <xf numFmtId="0" fontId="4" fillId="11" borderId="0" xfId="0" applyFont="1" applyFill="1" applyBorder="1" applyAlignment="1" applyProtection="1">
      <alignment horizontal="left"/>
      <protection locked="0"/>
    </xf>
    <xf numFmtId="0" fontId="15" fillId="11" borderId="0" xfId="0" applyFont="1" applyFill="1" applyBorder="1" applyAlignment="1" applyProtection="1">
      <alignment horizontal="left" vertical="top" wrapText="1"/>
      <protection locked="0"/>
    </xf>
    <xf numFmtId="0" fontId="15" fillId="6" borderId="4" xfId="0" applyFont="1" applyFill="1" applyBorder="1" applyAlignment="1" applyProtection="1">
      <alignment horizontal="left" vertical="top" wrapText="1"/>
      <protection hidden="1"/>
    </xf>
    <xf numFmtId="0" fontId="15" fillId="6" borderId="0" xfId="0" applyFont="1" applyFill="1" applyBorder="1" applyAlignment="1" applyProtection="1">
      <alignment horizontal="left" vertical="top" wrapText="1"/>
      <protection hidden="1"/>
    </xf>
    <xf numFmtId="0" fontId="15" fillId="6" borderId="5" xfId="0" applyFont="1" applyFill="1" applyBorder="1" applyAlignment="1" applyProtection="1">
      <alignment horizontal="left" vertical="top" wrapText="1"/>
      <protection hidden="1"/>
    </xf>
    <xf numFmtId="0" fontId="17" fillId="9" borderId="0" xfId="0" applyFont="1" applyFill="1" applyBorder="1" applyAlignment="1" applyProtection="1">
      <alignment horizontal="left" vertical="top" wrapText="1"/>
    </xf>
    <xf numFmtId="0" fontId="17" fillId="9" borderId="5" xfId="0" applyFont="1" applyFill="1" applyBorder="1" applyAlignment="1" applyProtection="1">
      <alignment horizontal="left" vertical="top" wrapText="1"/>
    </xf>
    <xf numFmtId="0" fontId="15" fillId="11" borderId="4" xfId="0" applyFont="1" applyFill="1" applyBorder="1" applyAlignment="1" applyProtection="1">
      <alignment horizontal="left" vertical="top" wrapText="1"/>
      <protection hidden="1"/>
    </xf>
    <xf numFmtId="0" fontId="0" fillId="11" borderId="0" xfId="0" applyFill="1" applyAlignment="1">
      <alignment horizontal="left" vertical="top" wrapText="1"/>
    </xf>
    <xf numFmtId="0" fontId="0" fillId="11" borderId="5" xfId="0" applyFill="1" applyBorder="1" applyAlignment="1">
      <alignment horizontal="left" vertical="top" wrapText="1"/>
    </xf>
    <xf numFmtId="0" fontId="5" fillId="3" borderId="12" xfId="0" applyFont="1" applyFill="1" applyBorder="1" applyAlignment="1" applyProtection="1">
      <alignment horizontal="center" vertical="center" textRotation="180"/>
    </xf>
    <xf numFmtId="0" fontId="5" fillId="3" borderId="33" xfId="0" applyFont="1" applyFill="1" applyBorder="1" applyAlignment="1" applyProtection="1">
      <alignment horizontal="center" vertical="center" textRotation="180"/>
    </xf>
    <xf numFmtId="0" fontId="15" fillId="4" borderId="4" xfId="0" applyFont="1" applyFill="1" applyBorder="1" applyAlignment="1" applyProtection="1">
      <alignment horizontal="left" vertical="top" wrapText="1"/>
      <protection hidden="1"/>
    </xf>
    <xf numFmtId="0" fontId="0" fillId="0" borderId="0" xfId="0"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1" fontId="11" fillId="0" borderId="30" xfId="0" applyNumberFormat="1" applyFont="1" applyFill="1" applyBorder="1" applyAlignment="1" applyProtection="1">
      <alignment horizontal="center" vertical="center" wrapText="1"/>
    </xf>
    <xf numFmtId="1" fontId="11" fillId="0" borderId="7" xfId="0" applyNumberFormat="1" applyFont="1" applyFill="1" applyBorder="1" applyAlignment="1" applyProtection="1">
      <alignment horizontal="center" vertical="center" wrapText="1"/>
    </xf>
    <xf numFmtId="1" fontId="11" fillId="0" borderId="8" xfId="0" applyNumberFormat="1" applyFont="1" applyFill="1" applyBorder="1" applyAlignment="1" applyProtection="1">
      <alignment horizontal="center" vertical="center" wrapText="1"/>
    </xf>
    <xf numFmtId="0" fontId="28" fillId="0" borderId="4" xfId="0" applyFont="1" applyBorder="1" applyAlignment="1" applyProtection="1">
      <alignment horizontal="right"/>
    </xf>
    <xf numFmtId="0" fontId="28" fillId="0" borderId="0" xfId="0" applyFont="1" applyAlignment="1" applyProtection="1">
      <alignment horizontal="right"/>
    </xf>
    <xf numFmtId="0" fontId="28" fillId="0" borderId="44" xfId="0" applyFont="1" applyBorder="1" applyAlignment="1" applyProtection="1">
      <alignment horizontal="right"/>
    </xf>
    <xf numFmtId="0" fontId="28" fillId="0" borderId="0" xfId="0" applyFont="1" applyBorder="1" applyAlignment="1" applyProtection="1">
      <alignment horizontal="right"/>
    </xf>
    <xf numFmtId="0" fontId="17" fillId="0" borderId="0" xfId="0" applyFont="1" applyAlignment="1" applyProtection="1">
      <alignment horizontal="right"/>
    </xf>
    <xf numFmtId="0" fontId="16" fillId="3" borderId="48" xfId="0" applyFont="1" applyFill="1" applyBorder="1" applyAlignment="1" applyProtection="1">
      <alignment horizontal="center" vertical="center" textRotation="180"/>
    </xf>
    <xf numFmtId="0" fontId="16" fillId="3" borderId="46" xfId="0" applyFont="1" applyFill="1" applyBorder="1" applyAlignment="1" applyProtection="1">
      <alignment horizontal="center" vertical="center" textRotation="180"/>
    </xf>
    <xf numFmtId="0" fontId="16" fillId="3" borderId="47" xfId="0" applyFont="1" applyFill="1" applyBorder="1" applyAlignment="1" applyProtection="1">
      <alignment horizontal="center" vertical="center" textRotation="180"/>
    </xf>
    <xf numFmtId="0" fontId="4" fillId="0" borderId="0" xfId="0" applyFont="1" applyBorder="1" applyAlignment="1" applyProtection="1">
      <alignment horizontal="center"/>
    </xf>
    <xf numFmtId="0" fontId="4" fillId="3" borderId="18" xfId="0" applyFont="1" applyFill="1" applyBorder="1" applyAlignment="1" applyProtection="1">
      <alignment horizontal="center" vertical="center" textRotation="180"/>
    </xf>
    <xf numFmtId="0" fontId="5" fillId="3" borderId="18" xfId="0" applyFont="1" applyFill="1" applyBorder="1" applyAlignment="1" applyProtection="1">
      <alignment horizontal="center" vertical="center" textRotation="180"/>
    </xf>
    <xf numFmtId="0" fontId="15" fillId="0" borderId="0" xfId="0" applyFont="1" applyFill="1" applyBorder="1" applyAlignment="1" applyProtection="1">
      <alignment horizontal="left" vertical="top" wrapText="1"/>
    </xf>
    <xf numFmtId="0" fontId="0" fillId="0" borderId="0" xfId="0" applyAlignment="1"/>
    <xf numFmtId="0" fontId="15" fillId="11" borderId="0" xfId="0" applyFont="1" applyFill="1" applyAlignment="1" applyProtection="1">
      <alignment horizontal="left" vertical="top"/>
      <protection locked="0"/>
    </xf>
    <xf numFmtId="0" fontId="27" fillId="11" borderId="0" xfId="0" applyFont="1" applyFill="1" applyAlignment="1" applyProtection="1">
      <alignment horizontal="left" vertical="top"/>
      <protection locked="0"/>
    </xf>
    <xf numFmtId="0" fontId="17" fillId="11" borderId="0" xfId="0" applyFont="1" applyFill="1" applyBorder="1" applyAlignment="1" applyProtection="1">
      <alignment horizontal="center" vertical="center" wrapText="1"/>
      <protection locked="0"/>
    </xf>
    <xf numFmtId="0" fontId="17" fillId="11" borderId="16" xfId="0" applyFont="1" applyFill="1" applyBorder="1" applyAlignment="1" applyProtection="1">
      <alignment horizontal="center" vertical="center" wrapText="1"/>
      <protection locked="0"/>
    </xf>
    <xf numFmtId="0" fontId="17" fillId="9" borderId="44" xfId="0" applyFont="1" applyFill="1" applyBorder="1" applyAlignment="1" applyProtection="1">
      <alignment horizontal="left" vertical="top" wrapText="1"/>
    </xf>
    <xf numFmtId="0" fontId="15" fillId="10" borderId="44" xfId="0" applyFont="1" applyFill="1" applyBorder="1" applyAlignment="1" applyProtection="1">
      <alignment horizontal="left" vertical="top" wrapText="1"/>
      <protection hidden="1"/>
    </xf>
    <xf numFmtId="0" fontId="15" fillId="10" borderId="0" xfId="0" applyFont="1" applyFill="1" applyBorder="1" applyAlignment="1" applyProtection="1">
      <alignment horizontal="left" vertical="top" wrapText="1"/>
      <protection hidden="1"/>
    </xf>
    <xf numFmtId="0" fontId="15" fillId="10" borderId="5" xfId="0" applyFont="1" applyFill="1" applyBorder="1" applyAlignment="1" applyProtection="1">
      <alignment horizontal="left" vertical="top" wrapText="1"/>
      <protection hidden="1"/>
    </xf>
  </cellXfs>
  <cellStyles count="2">
    <cellStyle name="Hyperlink" xfId="1"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28575</xdr:colOff>
      <xdr:row>4</xdr:row>
      <xdr:rowOff>161925</xdr:rowOff>
    </xdr:from>
    <xdr:to>
      <xdr:col>10</xdr:col>
      <xdr:colOff>428625</xdr:colOff>
      <xdr:row>15</xdr:row>
      <xdr:rowOff>0</xdr:rowOff>
    </xdr:to>
    <xdr:grpSp>
      <xdr:nvGrpSpPr>
        <xdr:cNvPr id="2" name="Group 151"/>
        <xdr:cNvGrpSpPr>
          <a:grpSpLocks/>
        </xdr:cNvGrpSpPr>
      </xdr:nvGrpSpPr>
      <xdr:grpSpPr bwMode="auto">
        <a:xfrm>
          <a:off x="2289175" y="1190625"/>
          <a:ext cx="2736850" cy="1933575"/>
          <a:chOff x="178" y="88"/>
          <a:chExt cx="220" cy="151"/>
        </a:xfrm>
      </xdr:grpSpPr>
      <xdr:grpSp>
        <xdr:nvGrpSpPr>
          <xdr:cNvPr id="3" name="Group 141"/>
          <xdr:cNvGrpSpPr>
            <a:grpSpLocks/>
          </xdr:cNvGrpSpPr>
        </xdr:nvGrpSpPr>
        <xdr:grpSpPr bwMode="auto">
          <a:xfrm>
            <a:off x="179" y="88"/>
            <a:ext cx="219" cy="151"/>
            <a:chOff x="483" y="290"/>
            <a:chExt cx="199" cy="161"/>
          </a:xfrm>
        </xdr:grpSpPr>
        <xdr:sp macro="" textlink="">
          <xdr:nvSpPr>
            <xdr:cNvPr id="7" name="Line 138"/>
            <xdr:cNvSpPr>
              <a:spLocks noChangeShapeType="1"/>
            </xdr:cNvSpPr>
          </xdr:nvSpPr>
          <xdr:spPr bwMode="auto">
            <a:xfrm>
              <a:off x="483" y="290"/>
              <a:ext cx="100" cy="161"/>
            </a:xfrm>
            <a:prstGeom prst="line">
              <a:avLst/>
            </a:prstGeom>
            <a:noFill/>
            <a:ln w="9525">
              <a:solidFill>
                <a:srgbClr val="000000"/>
              </a:solidFill>
              <a:round/>
              <a:headEnd/>
              <a:tailEnd/>
            </a:ln>
            <a:effectLst/>
          </xdr:spPr>
        </xdr:sp>
        <xdr:sp macro="" textlink="">
          <xdr:nvSpPr>
            <xdr:cNvPr id="8" name="Line 139"/>
            <xdr:cNvSpPr>
              <a:spLocks noChangeShapeType="1"/>
            </xdr:cNvSpPr>
          </xdr:nvSpPr>
          <xdr:spPr bwMode="auto">
            <a:xfrm flipH="1">
              <a:off x="582" y="290"/>
              <a:ext cx="100" cy="161"/>
            </a:xfrm>
            <a:prstGeom prst="line">
              <a:avLst/>
            </a:prstGeom>
            <a:noFill/>
            <a:ln w="9525">
              <a:solidFill>
                <a:srgbClr val="000000"/>
              </a:solidFill>
              <a:round/>
              <a:headEnd/>
              <a:tailEnd/>
            </a:ln>
            <a:effectLst/>
          </xdr:spPr>
        </xdr:sp>
      </xdr:grpSp>
      <xdr:sp macro="" textlink="">
        <xdr:nvSpPr>
          <xdr:cNvPr id="4" name="Line 144"/>
          <xdr:cNvSpPr>
            <a:spLocks noChangeShapeType="1"/>
          </xdr:cNvSpPr>
        </xdr:nvSpPr>
        <xdr:spPr bwMode="auto">
          <a:xfrm>
            <a:off x="201" y="119"/>
            <a:ext cx="174" cy="0"/>
          </a:xfrm>
          <a:prstGeom prst="line">
            <a:avLst/>
          </a:prstGeom>
          <a:noFill/>
          <a:ln w="9525">
            <a:solidFill>
              <a:srgbClr val="000000"/>
            </a:solidFill>
            <a:round/>
            <a:headEnd/>
            <a:tailEnd/>
          </a:ln>
          <a:effectLst/>
        </xdr:spPr>
      </xdr:sp>
      <xdr:sp macro="" textlink="">
        <xdr:nvSpPr>
          <xdr:cNvPr id="5" name="Line 146"/>
          <xdr:cNvSpPr>
            <a:spLocks noChangeShapeType="1"/>
          </xdr:cNvSpPr>
        </xdr:nvSpPr>
        <xdr:spPr bwMode="auto">
          <a:xfrm>
            <a:off x="178" y="89"/>
            <a:ext cx="219" cy="0"/>
          </a:xfrm>
          <a:prstGeom prst="line">
            <a:avLst/>
          </a:prstGeom>
          <a:noFill/>
          <a:ln w="9525">
            <a:solidFill>
              <a:srgbClr val="000000"/>
            </a:solidFill>
            <a:prstDash val="dash"/>
            <a:round/>
            <a:headEnd/>
            <a:tailEnd/>
          </a:ln>
          <a:effectLst/>
        </xdr:spPr>
      </xdr:sp>
      <xdr:sp macro="" textlink="">
        <xdr:nvSpPr>
          <xdr:cNvPr id="6" name="Line 150"/>
          <xdr:cNvSpPr>
            <a:spLocks noChangeShapeType="1"/>
          </xdr:cNvSpPr>
        </xdr:nvSpPr>
        <xdr:spPr bwMode="auto">
          <a:xfrm>
            <a:off x="225" y="151"/>
            <a:ext cx="125" cy="0"/>
          </a:xfrm>
          <a:prstGeom prst="line">
            <a:avLst/>
          </a:prstGeom>
          <a:noFill/>
          <a:ln w="9525">
            <a:solidFill>
              <a:srgbClr val="000000"/>
            </a:solidFill>
            <a:round/>
            <a:headEnd/>
            <a:tailEnd/>
          </a:ln>
          <a:effectLst/>
        </xdr:spPr>
      </xdr:sp>
    </xdr:grpSp>
    <xdr:clientData/>
  </xdr:twoCellAnchor>
  <xdr:twoCellAnchor>
    <xdr:from>
      <xdr:col>6</xdr:col>
      <xdr:colOff>85725</xdr:colOff>
      <xdr:row>19</xdr:row>
      <xdr:rowOff>142875</xdr:rowOff>
    </xdr:from>
    <xdr:to>
      <xdr:col>9</xdr:col>
      <xdr:colOff>342900</xdr:colOff>
      <xdr:row>28</xdr:row>
      <xdr:rowOff>142875</xdr:rowOff>
    </xdr:to>
    <xdr:grpSp>
      <xdr:nvGrpSpPr>
        <xdr:cNvPr id="12" name="Group 135"/>
        <xdr:cNvGrpSpPr>
          <a:grpSpLocks/>
        </xdr:cNvGrpSpPr>
      </xdr:nvGrpSpPr>
      <xdr:grpSpPr bwMode="auto">
        <a:xfrm>
          <a:off x="2905125" y="3889375"/>
          <a:ext cx="1590675" cy="1384300"/>
          <a:chOff x="508" y="291"/>
          <a:chExt cx="128" cy="108"/>
        </a:xfrm>
      </xdr:grpSpPr>
      <xdr:sp macro="" textlink="">
        <xdr:nvSpPr>
          <xdr:cNvPr id="13" name="Oval 132"/>
          <xdr:cNvSpPr>
            <a:spLocks noChangeArrowheads="1"/>
          </xdr:cNvSpPr>
        </xdr:nvSpPr>
        <xdr:spPr bwMode="auto">
          <a:xfrm>
            <a:off x="508" y="291"/>
            <a:ext cx="128" cy="108"/>
          </a:xfrm>
          <a:prstGeom prst="ellipse">
            <a:avLst/>
          </a:prstGeom>
          <a:noFill/>
          <a:ln w="9525">
            <a:solidFill>
              <a:srgbClr val="000000"/>
            </a:solidFill>
            <a:round/>
            <a:headEnd/>
            <a:tailEnd/>
          </a:ln>
          <a:effectLst/>
        </xdr:spPr>
      </xdr:sp>
      <xdr:sp macro="" textlink="">
        <xdr:nvSpPr>
          <xdr:cNvPr id="14" name="Oval 133"/>
          <xdr:cNvSpPr>
            <a:spLocks noChangeArrowheads="1"/>
          </xdr:cNvSpPr>
        </xdr:nvSpPr>
        <xdr:spPr bwMode="auto">
          <a:xfrm>
            <a:off x="510" y="325"/>
            <a:ext cx="125" cy="41"/>
          </a:xfrm>
          <a:prstGeom prst="ellipse">
            <a:avLst/>
          </a:prstGeom>
          <a:noFill/>
          <a:ln w="9525">
            <a:solidFill>
              <a:srgbClr val="000000"/>
            </a:solidFill>
            <a:prstDash val="dash"/>
            <a:round/>
            <a:headEnd/>
            <a:tailEnd/>
          </a:ln>
          <a:effectLst/>
        </xdr:spPr>
      </xdr:sp>
    </xdr:grpSp>
    <xdr:clientData/>
  </xdr:twoCellAnchor>
  <xdr:twoCellAnchor>
    <xdr:from>
      <xdr:col>6</xdr:col>
      <xdr:colOff>219075</xdr:colOff>
      <xdr:row>31</xdr:row>
      <xdr:rowOff>171450</xdr:rowOff>
    </xdr:from>
    <xdr:to>
      <xdr:col>9</xdr:col>
      <xdr:colOff>171450</xdr:colOff>
      <xdr:row>39</xdr:row>
      <xdr:rowOff>28575</xdr:rowOff>
    </xdr:to>
    <xdr:grpSp>
      <xdr:nvGrpSpPr>
        <xdr:cNvPr id="18" name="Group 131"/>
        <xdr:cNvGrpSpPr>
          <a:grpSpLocks/>
        </xdr:cNvGrpSpPr>
      </xdr:nvGrpSpPr>
      <xdr:grpSpPr bwMode="auto">
        <a:xfrm>
          <a:off x="3038475" y="5759450"/>
          <a:ext cx="1285875" cy="1101725"/>
          <a:chOff x="503" y="463"/>
          <a:chExt cx="100" cy="87"/>
        </a:xfrm>
      </xdr:grpSpPr>
      <xdr:sp macro="" textlink="">
        <xdr:nvSpPr>
          <xdr:cNvPr id="19" name="Rectangle 128"/>
          <xdr:cNvSpPr>
            <a:spLocks noChangeArrowheads="1"/>
          </xdr:cNvSpPr>
        </xdr:nvSpPr>
        <xdr:spPr bwMode="auto">
          <a:xfrm>
            <a:off x="503" y="463"/>
            <a:ext cx="100" cy="87"/>
          </a:xfrm>
          <a:prstGeom prst="rect">
            <a:avLst/>
          </a:prstGeom>
          <a:noFill/>
          <a:ln w="19050">
            <a:solidFill>
              <a:srgbClr val="000000"/>
            </a:solidFill>
            <a:miter lim="800000"/>
            <a:headEnd/>
            <a:tailEnd/>
          </a:ln>
          <a:effectLst/>
        </xdr:spPr>
      </xdr:sp>
      <xdr:sp macro="" textlink="">
        <xdr:nvSpPr>
          <xdr:cNvPr id="20" name="Line 130"/>
          <xdr:cNvSpPr>
            <a:spLocks noChangeShapeType="1"/>
          </xdr:cNvSpPr>
        </xdr:nvSpPr>
        <xdr:spPr bwMode="auto">
          <a:xfrm>
            <a:off x="503" y="506"/>
            <a:ext cx="98" cy="0"/>
          </a:xfrm>
          <a:prstGeom prst="line">
            <a:avLst/>
          </a:prstGeom>
          <a:noFill/>
          <a:ln w="9525">
            <a:solidFill>
              <a:srgbClr val="000000"/>
            </a:solidFill>
            <a:round/>
            <a:headEnd/>
            <a:tailEnd/>
          </a:ln>
          <a:effectLst/>
        </xdr:spPr>
      </xdr:sp>
    </xdr:grpSp>
    <xdr:clientData/>
  </xdr:twoCellAnchor>
  <xdr:twoCellAnchor>
    <xdr:from>
      <xdr:col>19</xdr:col>
      <xdr:colOff>85725</xdr:colOff>
      <xdr:row>0</xdr:row>
      <xdr:rowOff>57150</xdr:rowOff>
    </xdr:from>
    <xdr:to>
      <xdr:col>19</xdr:col>
      <xdr:colOff>295275</xdr:colOff>
      <xdr:row>2</xdr:row>
      <xdr:rowOff>152400</xdr:rowOff>
    </xdr:to>
    <xdr:grpSp>
      <xdr:nvGrpSpPr>
        <xdr:cNvPr id="23" name="Group 23"/>
        <xdr:cNvGrpSpPr>
          <a:grpSpLocks/>
        </xdr:cNvGrpSpPr>
      </xdr:nvGrpSpPr>
      <xdr:grpSpPr bwMode="auto">
        <a:xfrm>
          <a:off x="9026525" y="57150"/>
          <a:ext cx="209550" cy="552450"/>
          <a:chOff x="915" y="1"/>
          <a:chExt cx="23" cy="59"/>
        </a:xfrm>
      </xdr:grpSpPr>
      <xdr:sp macro="" textlink="">
        <xdr:nvSpPr>
          <xdr:cNvPr id="24" name="Rectangle 24"/>
          <xdr:cNvSpPr>
            <a:spLocks noChangeArrowheads="1"/>
          </xdr:cNvSpPr>
        </xdr:nvSpPr>
        <xdr:spPr bwMode="auto">
          <a:xfrm>
            <a:off x="918" y="45"/>
            <a:ext cx="17" cy="15"/>
          </a:xfrm>
          <a:prstGeom prst="rect">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25" name="AutoShape 25"/>
          <xdr:cNvSpPr>
            <a:spLocks noChangeArrowheads="1"/>
          </xdr:cNvSpPr>
        </xdr:nvSpPr>
        <xdr:spPr bwMode="auto">
          <a:xfrm rot="10800000">
            <a:off x="915" y="1"/>
            <a:ext cx="23" cy="19"/>
          </a:xfrm>
          <a:prstGeom prst="triangle">
            <a:avLst>
              <a:gd name="adj" fmla="val 50000"/>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26" name="Oval 26"/>
          <xdr:cNvSpPr>
            <a:spLocks noChangeArrowheads="1"/>
          </xdr:cNvSpPr>
        </xdr:nvSpPr>
        <xdr:spPr bwMode="auto">
          <a:xfrm>
            <a:off x="915" y="24"/>
            <a:ext cx="22" cy="30"/>
          </a:xfrm>
          <a:prstGeom prst="ellipse">
            <a:avLst/>
          </a:prstGeom>
          <a:noFill/>
          <a:ln w="19050" algn="ctr">
            <a:solidFill>
              <a:srgbClr val="000000"/>
            </a:solidFill>
            <a:round/>
            <a:headEnd/>
            <a:tailEnd/>
          </a:ln>
          <a:effectLst>
            <a:outerShdw dist="35921" dir="2700000" algn="ctr" rotWithShape="0">
              <a:srgbClr val="808080"/>
            </a:outerShdw>
          </a:effec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B75"/>
  <sheetViews>
    <sheetView showGridLines="0" tabSelected="1" workbookViewId="0">
      <selection activeCell="K25" sqref="K25:N25"/>
    </sheetView>
  </sheetViews>
  <sheetFormatPr baseColWidth="10" defaultColWidth="8.83203125" defaultRowHeight="13" x14ac:dyDescent="0"/>
  <cols>
    <col min="1" max="1" width="3.6640625" style="95" customWidth="1"/>
    <col min="2" max="2" width="2.33203125" style="95" customWidth="1"/>
    <col min="3" max="3" width="14.83203125" style="95" customWidth="1"/>
    <col min="4" max="4" width="8.83203125" style="95" customWidth="1"/>
    <col min="5" max="5" width="1.5" style="95" customWidth="1"/>
    <col min="6" max="10" width="5.83203125" style="95" customWidth="1"/>
    <col min="11" max="11" width="7" style="95" customWidth="1"/>
    <col min="12" max="17" width="6" style="95" customWidth="1"/>
    <col min="18" max="20" width="7" style="95" customWidth="1"/>
    <col min="21" max="21" width="1.5" style="95" customWidth="1"/>
    <col min="22" max="22" width="12.83203125" style="95" customWidth="1"/>
    <col min="23" max="24" width="12.5" style="95" bestFit="1" customWidth="1"/>
    <col min="25" max="256" width="8.83203125" style="95"/>
    <col min="257" max="257" width="3.6640625" style="95" customWidth="1"/>
    <col min="258" max="258" width="2.33203125" style="95" customWidth="1"/>
    <col min="259" max="259" width="14.5" style="95" customWidth="1"/>
    <col min="260" max="260" width="8.83203125" style="95" customWidth="1"/>
    <col min="261" max="261" width="1.5" style="95" customWidth="1"/>
    <col min="262" max="266" width="5.83203125" style="95" customWidth="1"/>
    <col min="267" max="267" width="7" style="95" customWidth="1"/>
    <col min="268" max="273" width="6" style="95" customWidth="1"/>
    <col min="274" max="276" width="5.5" style="95" customWidth="1"/>
    <col min="277" max="277" width="1.5" style="95" customWidth="1"/>
    <col min="278" max="278" width="12.83203125" style="95" customWidth="1"/>
    <col min="279" max="280" width="12.5" style="95" bestFit="1" customWidth="1"/>
    <col min="281" max="512" width="8.83203125" style="95"/>
    <col min="513" max="513" width="3.6640625" style="95" customWidth="1"/>
    <col min="514" max="514" width="2.33203125" style="95" customWidth="1"/>
    <col min="515" max="515" width="14.5" style="95" customWidth="1"/>
    <col min="516" max="516" width="8.83203125" style="95" customWidth="1"/>
    <col min="517" max="517" width="1.5" style="95" customWidth="1"/>
    <col min="518" max="522" width="5.83203125" style="95" customWidth="1"/>
    <col min="523" max="523" width="7" style="95" customWidth="1"/>
    <col min="524" max="529" width="6" style="95" customWidth="1"/>
    <col min="530" max="532" width="5.5" style="95" customWidth="1"/>
    <col min="533" max="533" width="1.5" style="95" customWidth="1"/>
    <col min="534" max="534" width="12.83203125" style="95" customWidth="1"/>
    <col min="535" max="536" width="12.5" style="95" bestFit="1" customWidth="1"/>
    <col min="537" max="768" width="8.83203125" style="95"/>
    <col min="769" max="769" width="3.6640625" style="95" customWidth="1"/>
    <col min="770" max="770" width="2.33203125" style="95" customWidth="1"/>
    <col min="771" max="771" width="14.5" style="95" customWidth="1"/>
    <col min="772" max="772" width="8.83203125" style="95" customWidth="1"/>
    <col min="773" max="773" width="1.5" style="95" customWidth="1"/>
    <col min="774" max="778" width="5.83203125" style="95" customWidth="1"/>
    <col min="779" max="779" width="7" style="95" customWidth="1"/>
    <col min="780" max="785" width="6" style="95" customWidth="1"/>
    <col min="786" max="788" width="5.5" style="95" customWidth="1"/>
    <col min="789" max="789" width="1.5" style="95" customWidth="1"/>
    <col min="790" max="790" width="12.83203125" style="95" customWidth="1"/>
    <col min="791" max="792" width="12.5" style="95" bestFit="1" customWidth="1"/>
    <col min="793" max="1024" width="8.83203125" style="95"/>
    <col min="1025" max="1025" width="3.6640625" style="95" customWidth="1"/>
    <col min="1026" max="1026" width="2.33203125" style="95" customWidth="1"/>
    <col min="1027" max="1027" width="14.5" style="95" customWidth="1"/>
    <col min="1028" max="1028" width="8.83203125" style="95" customWidth="1"/>
    <col min="1029" max="1029" width="1.5" style="95" customWidth="1"/>
    <col min="1030" max="1034" width="5.83203125" style="95" customWidth="1"/>
    <col min="1035" max="1035" width="7" style="95" customWidth="1"/>
    <col min="1036" max="1041" width="6" style="95" customWidth="1"/>
    <col min="1042" max="1044" width="5.5" style="95" customWidth="1"/>
    <col min="1045" max="1045" width="1.5" style="95" customWidth="1"/>
    <col min="1046" max="1046" width="12.83203125" style="95" customWidth="1"/>
    <col min="1047" max="1048" width="12.5" style="95" bestFit="1" customWidth="1"/>
    <col min="1049" max="1280" width="8.83203125" style="95"/>
    <col min="1281" max="1281" width="3.6640625" style="95" customWidth="1"/>
    <col min="1282" max="1282" width="2.33203125" style="95" customWidth="1"/>
    <col min="1283" max="1283" width="14.5" style="95" customWidth="1"/>
    <col min="1284" max="1284" width="8.83203125" style="95" customWidth="1"/>
    <col min="1285" max="1285" width="1.5" style="95" customWidth="1"/>
    <col min="1286" max="1290" width="5.83203125" style="95" customWidth="1"/>
    <col min="1291" max="1291" width="7" style="95" customWidth="1"/>
    <col min="1292" max="1297" width="6" style="95" customWidth="1"/>
    <col min="1298" max="1300" width="5.5" style="95" customWidth="1"/>
    <col min="1301" max="1301" width="1.5" style="95" customWidth="1"/>
    <col min="1302" max="1302" width="12.83203125" style="95" customWidth="1"/>
    <col min="1303" max="1304" width="12.5" style="95" bestFit="1" customWidth="1"/>
    <col min="1305" max="1536" width="8.83203125" style="95"/>
    <col min="1537" max="1537" width="3.6640625" style="95" customWidth="1"/>
    <col min="1538" max="1538" width="2.33203125" style="95" customWidth="1"/>
    <col min="1539" max="1539" width="14.5" style="95" customWidth="1"/>
    <col min="1540" max="1540" width="8.83203125" style="95" customWidth="1"/>
    <col min="1541" max="1541" width="1.5" style="95" customWidth="1"/>
    <col min="1542" max="1546" width="5.83203125" style="95" customWidth="1"/>
    <col min="1547" max="1547" width="7" style="95" customWidth="1"/>
    <col min="1548" max="1553" width="6" style="95" customWidth="1"/>
    <col min="1554" max="1556" width="5.5" style="95" customWidth="1"/>
    <col min="1557" max="1557" width="1.5" style="95" customWidth="1"/>
    <col min="1558" max="1558" width="12.83203125" style="95" customWidth="1"/>
    <col min="1559" max="1560" width="12.5" style="95" bestFit="1" customWidth="1"/>
    <col min="1561" max="1792" width="8.83203125" style="95"/>
    <col min="1793" max="1793" width="3.6640625" style="95" customWidth="1"/>
    <col min="1794" max="1794" width="2.33203125" style="95" customWidth="1"/>
    <col min="1795" max="1795" width="14.5" style="95" customWidth="1"/>
    <col min="1796" max="1796" width="8.83203125" style="95" customWidth="1"/>
    <col min="1797" max="1797" width="1.5" style="95" customWidth="1"/>
    <col min="1798" max="1802" width="5.83203125" style="95" customWidth="1"/>
    <col min="1803" max="1803" width="7" style="95" customWidth="1"/>
    <col min="1804" max="1809" width="6" style="95" customWidth="1"/>
    <col min="1810" max="1812" width="5.5" style="95" customWidth="1"/>
    <col min="1813" max="1813" width="1.5" style="95" customWidth="1"/>
    <col min="1814" max="1814" width="12.83203125" style="95" customWidth="1"/>
    <col min="1815" max="1816" width="12.5" style="95" bestFit="1" customWidth="1"/>
    <col min="1817" max="2048" width="8.83203125" style="95"/>
    <col min="2049" max="2049" width="3.6640625" style="95" customWidth="1"/>
    <col min="2050" max="2050" width="2.33203125" style="95" customWidth="1"/>
    <col min="2051" max="2051" width="14.5" style="95" customWidth="1"/>
    <col min="2052" max="2052" width="8.83203125" style="95" customWidth="1"/>
    <col min="2053" max="2053" width="1.5" style="95" customWidth="1"/>
    <col min="2054" max="2058" width="5.83203125" style="95" customWidth="1"/>
    <col min="2059" max="2059" width="7" style="95" customWidth="1"/>
    <col min="2060" max="2065" width="6" style="95" customWidth="1"/>
    <col min="2066" max="2068" width="5.5" style="95" customWidth="1"/>
    <col min="2069" max="2069" width="1.5" style="95" customWidth="1"/>
    <col min="2070" max="2070" width="12.83203125" style="95" customWidth="1"/>
    <col min="2071" max="2072" width="12.5" style="95" bestFit="1" customWidth="1"/>
    <col min="2073" max="2304" width="8.83203125" style="95"/>
    <col min="2305" max="2305" width="3.6640625" style="95" customWidth="1"/>
    <col min="2306" max="2306" width="2.33203125" style="95" customWidth="1"/>
    <col min="2307" max="2307" width="14.5" style="95" customWidth="1"/>
    <col min="2308" max="2308" width="8.83203125" style="95" customWidth="1"/>
    <col min="2309" max="2309" width="1.5" style="95" customWidth="1"/>
    <col min="2310" max="2314" width="5.83203125" style="95" customWidth="1"/>
    <col min="2315" max="2315" width="7" style="95" customWidth="1"/>
    <col min="2316" max="2321" width="6" style="95" customWidth="1"/>
    <col min="2322" max="2324" width="5.5" style="95" customWidth="1"/>
    <col min="2325" max="2325" width="1.5" style="95" customWidth="1"/>
    <col min="2326" max="2326" width="12.83203125" style="95" customWidth="1"/>
    <col min="2327" max="2328" width="12.5" style="95" bestFit="1" customWidth="1"/>
    <col min="2329" max="2560" width="8.83203125" style="95"/>
    <col min="2561" max="2561" width="3.6640625" style="95" customWidth="1"/>
    <col min="2562" max="2562" width="2.33203125" style="95" customWidth="1"/>
    <col min="2563" max="2563" width="14.5" style="95" customWidth="1"/>
    <col min="2564" max="2564" width="8.83203125" style="95" customWidth="1"/>
    <col min="2565" max="2565" width="1.5" style="95" customWidth="1"/>
    <col min="2566" max="2570" width="5.83203125" style="95" customWidth="1"/>
    <col min="2571" max="2571" width="7" style="95" customWidth="1"/>
    <col min="2572" max="2577" width="6" style="95" customWidth="1"/>
    <col min="2578" max="2580" width="5.5" style="95" customWidth="1"/>
    <col min="2581" max="2581" width="1.5" style="95" customWidth="1"/>
    <col min="2582" max="2582" width="12.83203125" style="95" customWidth="1"/>
    <col min="2583" max="2584" width="12.5" style="95" bestFit="1" customWidth="1"/>
    <col min="2585" max="2816" width="8.83203125" style="95"/>
    <col min="2817" max="2817" width="3.6640625" style="95" customWidth="1"/>
    <col min="2818" max="2818" width="2.33203125" style="95" customWidth="1"/>
    <col min="2819" max="2819" width="14.5" style="95" customWidth="1"/>
    <col min="2820" max="2820" width="8.83203125" style="95" customWidth="1"/>
    <col min="2821" max="2821" width="1.5" style="95" customWidth="1"/>
    <col min="2822" max="2826" width="5.83203125" style="95" customWidth="1"/>
    <col min="2827" max="2827" width="7" style="95" customWidth="1"/>
    <col min="2828" max="2833" width="6" style="95" customWidth="1"/>
    <col min="2834" max="2836" width="5.5" style="95" customWidth="1"/>
    <col min="2837" max="2837" width="1.5" style="95" customWidth="1"/>
    <col min="2838" max="2838" width="12.83203125" style="95" customWidth="1"/>
    <col min="2839" max="2840" width="12.5" style="95" bestFit="1" customWidth="1"/>
    <col min="2841" max="3072" width="8.83203125" style="95"/>
    <col min="3073" max="3073" width="3.6640625" style="95" customWidth="1"/>
    <col min="3074" max="3074" width="2.33203125" style="95" customWidth="1"/>
    <col min="3075" max="3075" width="14.5" style="95" customWidth="1"/>
    <col min="3076" max="3076" width="8.83203125" style="95" customWidth="1"/>
    <col min="3077" max="3077" width="1.5" style="95" customWidth="1"/>
    <col min="3078" max="3082" width="5.83203125" style="95" customWidth="1"/>
    <col min="3083" max="3083" width="7" style="95" customWidth="1"/>
    <col min="3084" max="3089" width="6" style="95" customWidth="1"/>
    <col min="3090" max="3092" width="5.5" style="95" customWidth="1"/>
    <col min="3093" max="3093" width="1.5" style="95" customWidth="1"/>
    <col min="3094" max="3094" width="12.83203125" style="95" customWidth="1"/>
    <col min="3095" max="3096" width="12.5" style="95" bestFit="1" customWidth="1"/>
    <col min="3097" max="3328" width="8.83203125" style="95"/>
    <col min="3329" max="3329" width="3.6640625" style="95" customWidth="1"/>
    <col min="3330" max="3330" width="2.33203125" style="95" customWidth="1"/>
    <col min="3331" max="3331" width="14.5" style="95" customWidth="1"/>
    <col min="3332" max="3332" width="8.83203125" style="95" customWidth="1"/>
    <col min="3333" max="3333" width="1.5" style="95" customWidth="1"/>
    <col min="3334" max="3338" width="5.83203125" style="95" customWidth="1"/>
    <col min="3339" max="3339" width="7" style="95" customWidth="1"/>
    <col min="3340" max="3345" width="6" style="95" customWidth="1"/>
    <col min="3346" max="3348" width="5.5" style="95" customWidth="1"/>
    <col min="3349" max="3349" width="1.5" style="95" customWidth="1"/>
    <col min="3350" max="3350" width="12.83203125" style="95" customWidth="1"/>
    <col min="3351" max="3352" width="12.5" style="95" bestFit="1" customWidth="1"/>
    <col min="3353" max="3584" width="8.83203125" style="95"/>
    <col min="3585" max="3585" width="3.6640625" style="95" customWidth="1"/>
    <col min="3586" max="3586" width="2.33203125" style="95" customWidth="1"/>
    <col min="3587" max="3587" width="14.5" style="95" customWidth="1"/>
    <col min="3588" max="3588" width="8.83203125" style="95" customWidth="1"/>
    <col min="3589" max="3589" width="1.5" style="95" customWidth="1"/>
    <col min="3590" max="3594" width="5.83203125" style="95" customWidth="1"/>
    <col min="3595" max="3595" width="7" style="95" customWidth="1"/>
    <col min="3596" max="3601" width="6" style="95" customWidth="1"/>
    <col min="3602" max="3604" width="5.5" style="95" customWidth="1"/>
    <col min="3605" max="3605" width="1.5" style="95" customWidth="1"/>
    <col min="3606" max="3606" width="12.83203125" style="95" customWidth="1"/>
    <col min="3607" max="3608" width="12.5" style="95" bestFit="1" customWidth="1"/>
    <col min="3609" max="3840" width="8.83203125" style="95"/>
    <col min="3841" max="3841" width="3.6640625" style="95" customWidth="1"/>
    <col min="3842" max="3842" width="2.33203125" style="95" customWidth="1"/>
    <col min="3843" max="3843" width="14.5" style="95" customWidth="1"/>
    <col min="3844" max="3844" width="8.83203125" style="95" customWidth="1"/>
    <col min="3845" max="3845" width="1.5" style="95" customWidth="1"/>
    <col min="3846" max="3850" width="5.83203125" style="95" customWidth="1"/>
    <col min="3851" max="3851" width="7" style="95" customWidth="1"/>
    <col min="3852" max="3857" width="6" style="95" customWidth="1"/>
    <col min="3858" max="3860" width="5.5" style="95" customWidth="1"/>
    <col min="3861" max="3861" width="1.5" style="95" customWidth="1"/>
    <col min="3862" max="3862" width="12.83203125" style="95" customWidth="1"/>
    <col min="3863" max="3864" width="12.5" style="95" bestFit="1" customWidth="1"/>
    <col min="3865" max="4096" width="8.83203125" style="95"/>
    <col min="4097" max="4097" width="3.6640625" style="95" customWidth="1"/>
    <col min="4098" max="4098" width="2.33203125" style="95" customWidth="1"/>
    <col min="4099" max="4099" width="14.5" style="95" customWidth="1"/>
    <col min="4100" max="4100" width="8.83203125" style="95" customWidth="1"/>
    <col min="4101" max="4101" width="1.5" style="95" customWidth="1"/>
    <col min="4102" max="4106" width="5.83203125" style="95" customWidth="1"/>
    <col min="4107" max="4107" width="7" style="95" customWidth="1"/>
    <col min="4108" max="4113" width="6" style="95" customWidth="1"/>
    <col min="4114" max="4116" width="5.5" style="95" customWidth="1"/>
    <col min="4117" max="4117" width="1.5" style="95" customWidth="1"/>
    <col min="4118" max="4118" width="12.83203125" style="95" customWidth="1"/>
    <col min="4119" max="4120" width="12.5" style="95" bestFit="1" customWidth="1"/>
    <col min="4121" max="4352" width="8.83203125" style="95"/>
    <col min="4353" max="4353" width="3.6640625" style="95" customWidth="1"/>
    <col min="4354" max="4354" width="2.33203125" style="95" customWidth="1"/>
    <col min="4355" max="4355" width="14.5" style="95" customWidth="1"/>
    <col min="4356" max="4356" width="8.83203125" style="95" customWidth="1"/>
    <col min="4357" max="4357" width="1.5" style="95" customWidth="1"/>
    <col min="4358" max="4362" width="5.83203125" style="95" customWidth="1"/>
    <col min="4363" max="4363" width="7" style="95" customWidth="1"/>
    <col min="4364" max="4369" width="6" style="95" customWidth="1"/>
    <col min="4370" max="4372" width="5.5" style="95" customWidth="1"/>
    <col min="4373" max="4373" width="1.5" style="95" customWidth="1"/>
    <col min="4374" max="4374" width="12.83203125" style="95" customWidth="1"/>
    <col min="4375" max="4376" width="12.5" style="95" bestFit="1" customWidth="1"/>
    <col min="4377" max="4608" width="8.83203125" style="95"/>
    <col min="4609" max="4609" width="3.6640625" style="95" customWidth="1"/>
    <col min="4610" max="4610" width="2.33203125" style="95" customWidth="1"/>
    <col min="4611" max="4611" width="14.5" style="95" customWidth="1"/>
    <col min="4612" max="4612" width="8.83203125" style="95" customWidth="1"/>
    <col min="4613" max="4613" width="1.5" style="95" customWidth="1"/>
    <col min="4614" max="4618" width="5.83203125" style="95" customWidth="1"/>
    <col min="4619" max="4619" width="7" style="95" customWidth="1"/>
    <col min="4620" max="4625" width="6" style="95" customWidth="1"/>
    <col min="4626" max="4628" width="5.5" style="95" customWidth="1"/>
    <col min="4629" max="4629" width="1.5" style="95" customWidth="1"/>
    <col min="4630" max="4630" width="12.83203125" style="95" customWidth="1"/>
    <col min="4631" max="4632" width="12.5" style="95" bestFit="1" customWidth="1"/>
    <col min="4633" max="4864" width="8.83203125" style="95"/>
    <col min="4865" max="4865" width="3.6640625" style="95" customWidth="1"/>
    <col min="4866" max="4866" width="2.33203125" style="95" customWidth="1"/>
    <col min="4867" max="4867" width="14.5" style="95" customWidth="1"/>
    <col min="4868" max="4868" width="8.83203125" style="95" customWidth="1"/>
    <col min="4869" max="4869" width="1.5" style="95" customWidth="1"/>
    <col min="4870" max="4874" width="5.83203125" style="95" customWidth="1"/>
    <col min="4875" max="4875" width="7" style="95" customWidth="1"/>
    <col min="4876" max="4881" width="6" style="95" customWidth="1"/>
    <col min="4882" max="4884" width="5.5" style="95" customWidth="1"/>
    <col min="4885" max="4885" width="1.5" style="95" customWidth="1"/>
    <col min="4886" max="4886" width="12.83203125" style="95" customWidth="1"/>
    <col min="4887" max="4888" width="12.5" style="95" bestFit="1" customWidth="1"/>
    <col min="4889" max="5120" width="8.83203125" style="95"/>
    <col min="5121" max="5121" width="3.6640625" style="95" customWidth="1"/>
    <col min="5122" max="5122" width="2.33203125" style="95" customWidth="1"/>
    <col min="5123" max="5123" width="14.5" style="95" customWidth="1"/>
    <col min="5124" max="5124" width="8.83203125" style="95" customWidth="1"/>
    <col min="5125" max="5125" width="1.5" style="95" customWidth="1"/>
    <col min="5126" max="5130" width="5.83203125" style="95" customWidth="1"/>
    <col min="5131" max="5131" width="7" style="95" customWidth="1"/>
    <col min="5132" max="5137" width="6" style="95" customWidth="1"/>
    <col min="5138" max="5140" width="5.5" style="95" customWidth="1"/>
    <col min="5141" max="5141" width="1.5" style="95" customWidth="1"/>
    <col min="5142" max="5142" width="12.83203125" style="95" customWidth="1"/>
    <col min="5143" max="5144" width="12.5" style="95" bestFit="1" customWidth="1"/>
    <col min="5145" max="5376" width="8.83203125" style="95"/>
    <col min="5377" max="5377" width="3.6640625" style="95" customWidth="1"/>
    <col min="5378" max="5378" width="2.33203125" style="95" customWidth="1"/>
    <col min="5379" max="5379" width="14.5" style="95" customWidth="1"/>
    <col min="5380" max="5380" width="8.83203125" style="95" customWidth="1"/>
    <col min="5381" max="5381" width="1.5" style="95" customWidth="1"/>
    <col min="5382" max="5386" width="5.83203125" style="95" customWidth="1"/>
    <col min="5387" max="5387" width="7" style="95" customWidth="1"/>
    <col min="5388" max="5393" width="6" style="95" customWidth="1"/>
    <col min="5394" max="5396" width="5.5" style="95" customWidth="1"/>
    <col min="5397" max="5397" width="1.5" style="95" customWidth="1"/>
    <col min="5398" max="5398" width="12.83203125" style="95" customWidth="1"/>
    <col min="5399" max="5400" width="12.5" style="95" bestFit="1" customWidth="1"/>
    <col min="5401" max="5632" width="8.83203125" style="95"/>
    <col min="5633" max="5633" width="3.6640625" style="95" customWidth="1"/>
    <col min="5634" max="5634" width="2.33203125" style="95" customWidth="1"/>
    <col min="5635" max="5635" width="14.5" style="95" customWidth="1"/>
    <col min="5636" max="5636" width="8.83203125" style="95" customWidth="1"/>
    <col min="5637" max="5637" width="1.5" style="95" customWidth="1"/>
    <col min="5638" max="5642" width="5.83203125" style="95" customWidth="1"/>
    <col min="5643" max="5643" width="7" style="95" customWidth="1"/>
    <col min="5644" max="5649" width="6" style="95" customWidth="1"/>
    <col min="5650" max="5652" width="5.5" style="95" customWidth="1"/>
    <col min="5653" max="5653" width="1.5" style="95" customWidth="1"/>
    <col min="5654" max="5654" width="12.83203125" style="95" customWidth="1"/>
    <col min="5655" max="5656" width="12.5" style="95" bestFit="1" customWidth="1"/>
    <col min="5657" max="5888" width="8.83203125" style="95"/>
    <col min="5889" max="5889" width="3.6640625" style="95" customWidth="1"/>
    <col min="5890" max="5890" width="2.33203125" style="95" customWidth="1"/>
    <col min="5891" max="5891" width="14.5" style="95" customWidth="1"/>
    <col min="5892" max="5892" width="8.83203125" style="95" customWidth="1"/>
    <col min="5893" max="5893" width="1.5" style="95" customWidth="1"/>
    <col min="5894" max="5898" width="5.83203125" style="95" customWidth="1"/>
    <col min="5899" max="5899" width="7" style="95" customWidth="1"/>
    <col min="5900" max="5905" width="6" style="95" customWidth="1"/>
    <col min="5906" max="5908" width="5.5" style="95" customWidth="1"/>
    <col min="5909" max="5909" width="1.5" style="95" customWidth="1"/>
    <col min="5910" max="5910" width="12.83203125" style="95" customWidth="1"/>
    <col min="5911" max="5912" width="12.5" style="95" bestFit="1" customWidth="1"/>
    <col min="5913" max="6144" width="8.83203125" style="95"/>
    <col min="6145" max="6145" width="3.6640625" style="95" customWidth="1"/>
    <col min="6146" max="6146" width="2.33203125" style="95" customWidth="1"/>
    <col min="6147" max="6147" width="14.5" style="95" customWidth="1"/>
    <col min="6148" max="6148" width="8.83203125" style="95" customWidth="1"/>
    <col min="6149" max="6149" width="1.5" style="95" customWidth="1"/>
    <col min="6150" max="6154" width="5.83203125" style="95" customWidth="1"/>
    <col min="6155" max="6155" width="7" style="95" customWidth="1"/>
    <col min="6156" max="6161" width="6" style="95" customWidth="1"/>
    <col min="6162" max="6164" width="5.5" style="95" customWidth="1"/>
    <col min="6165" max="6165" width="1.5" style="95" customWidth="1"/>
    <col min="6166" max="6166" width="12.83203125" style="95" customWidth="1"/>
    <col min="6167" max="6168" width="12.5" style="95" bestFit="1" customWidth="1"/>
    <col min="6169" max="6400" width="8.83203125" style="95"/>
    <col min="6401" max="6401" width="3.6640625" style="95" customWidth="1"/>
    <col min="6402" max="6402" width="2.33203125" style="95" customWidth="1"/>
    <col min="6403" max="6403" width="14.5" style="95" customWidth="1"/>
    <col min="6404" max="6404" width="8.83203125" style="95" customWidth="1"/>
    <col min="6405" max="6405" width="1.5" style="95" customWidth="1"/>
    <col min="6406" max="6410" width="5.83203125" style="95" customWidth="1"/>
    <col min="6411" max="6411" width="7" style="95" customWidth="1"/>
    <col min="6412" max="6417" width="6" style="95" customWidth="1"/>
    <col min="6418" max="6420" width="5.5" style="95" customWidth="1"/>
    <col min="6421" max="6421" width="1.5" style="95" customWidth="1"/>
    <col min="6422" max="6422" width="12.83203125" style="95" customWidth="1"/>
    <col min="6423" max="6424" width="12.5" style="95" bestFit="1" customWidth="1"/>
    <col min="6425" max="6656" width="8.83203125" style="95"/>
    <col min="6657" max="6657" width="3.6640625" style="95" customWidth="1"/>
    <col min="6658" max="6658" width="2.33203125" style="95" customWidth="1"/>
    <col min="6659" max="6659" width="14.5" style="95" customWidth="1"/>
    <col min="6660" max="6660" width="8.83203125" style="95" customWidth="1"/>
    <col min="6661" max="6661" width="1.5" style="95" customWidth="1"/>
    <col min="6662" max="6666" width="5.83203125" style="95" customWidth="1"/>
    <col min="6667" max="6667" width="7" style="95" customWidth="1"/>
    <col min="6668" max="6673" width="6" style="95" customWidth="1"/>
    <col min="6674" max="6676" width="5.5" style="95" customWidth="1"/>
    <col min="6677" max="6677" width="1.5" style="95" customWidth="1"/>
    <col min="6678" max="6678" width="12.83203125" style="95" customWidth="1"/>
    <col min="6679" max="6680" width="12.5" style="95" bestFit="1" customWidth="1"/>
    <col min="6681" max="6912" width="8.83203125" style="95"/>
    <col min="6913" max="6913" width="3.6640625" style="95" customWidth="1"/>
    <col min="6914" max="6914" width="2.33203125" style="95" customWidth="1"/>
    <col min="6915" max="6915" width="14.5" style="95" customWidth="1"/>
    <col min="6916" max="6916" width="8.83203125" style="95" customWidth="1"/>
    <col min="6917" max="6917" width="1.5" style="95" customWidth="1"/>
    <col min="6918" max="6922" width="5.83203125" style="95" customWidth="1"/>
    <col min="6923" max="6923" width="7" style="95" customWidth="1"/>
    <col min="6924" max="6929" width="6" style="95" customWidth="1"/>
    <col min="6930" max="6932" width="5.5" style="95" customWidth="1"/>
    <col min="6933" max="6933" width="1.5" style="95" customWidth="1"/>
    <col min="6934" max="6934" width="12.83203125" style="95" customWidth="1"/>
    <col min="6935" max="6936" width="12.5" style="95" bestFit="1" customWidth="1"/>
    <col min="6937" max="7168" width="8.83203125" style="95"/>
    <col min="7169" max="7169" width="3.6640625" style="95" customWidth="1"/>
    <col min="7170" max="7170" width="2.33203125" style="95" customWidth="1"/>
    <col min="7171" max="7171" width="14.5" style="95" customWidth="1"/>
    <col min="7172" max="7172" width="8.83203125" style="95" customWidth="1"/>
    <col min="7173" max="7173" width="1.5" style="95" customWidth="1"/>
    <col min="7174" max="7178" width="5.83203125" style="95" customWidth="1"/>
    <col min="7179" max="7179" width="7" style="95" customWidth="1"/>
    <col min="7180" max="7185" width="6" style="95" customWidth="1"/>
    <col min="7186" max="7188" width="5.5" style="95" customWidth="1"/>
    <col min="7189" max="7189" width="1.5" style="95" customWidth="1"/>
    <col min="7190" max="7190" width="12.83203125" style="95" customWidth="1"/>
    <col min="7191" max="7192" width="12.5" style="95" bestFit="1" customWidth="1"/>
    <col min="7193" max="7424" width="8.83203125" style="95"/>
    <col min="7425" max="7425" width="3.6640625" style="95" customWidth="1"/>
    <col min="7426" max="7426" width="2.33203125" style="95" customWidth="1"/>
    <col min="7427" max="7427" width="14.5" style="95" customWidth="1"/>
    <col min="7428" max="7428" width="8.83203125" style="95" customWidth="1"/>
    <col min="7429" max="7429" width="1.5" style="95" customWidth="1"/>
    <col min="7430" max="7434" width="5.83203125" style="95" customWidth="1"/>
    <col min="7435" max="7435" width="7" style="95" customWidth="1"/>
    <col min="7436" max="7441" width="6" style="95" customWidth="1"/>
    <col min="7442" max="7444" width="5.5" style="95" customWidth="1"/>
    <col min="7445" max="7445" width="1.5" style="95" customWidth="1"/>
    <col min="7446" max="7446" width="12.83203125" style="95" customWidth="1"/>
    <col min="7447" max="7448" width="12.5" style="95" bestFit="1" customWidth="1"/>
    <col min="7449" max="7680" width="8.83203125" style="95"/>
    <col min="7681" max="7681" width="3.6640625" style="95" customWidth="1"/>
    <col min="7682" max="7682" width="2.33203125" style="95" customWidth="1"/>
    <col min="7683" max="7683" width="14.5" style="95" customWidth="1"/>
    <col min="7684" max="7684" width="8.83203125" style="95" customWidth="1"/>
    <col min="7685" max="7685" width="1.5" style="95" customWidth="1"/>
    <col min="7686" max="7690" width="5.83203125" style="95" customWidth="1"/>
    <col min="7691" max="7691" width="7" style="95" customWidth="1"/>
    <col min="7692" max="7697" width="6" style="95" customWidth="1"/>
    <col min="7698" max="7700" width="5.5" style="95" customWidth="1"/>
    <col min="7701" max="7701" width="1.5" style="95" customWidth="1"/>
    <col min="7702" max="7702" width="12.83203125" style="95" customWidth="1"/>
    <col min="7703" max="7704" width="12.5" style="95" bestFit="1" customWidth="1"/>
    <col min="7705" max="7936" width="8.83203125" style="95"/>
    <col min="7937" max="7937" width="3.6640625" style="95" customWidth="1"/>
    <col min="7938" max="7938" width="2.33203125" style="95" customWidth="1"/>
    <col min="7939" max="7939" width="14.5" style="95" customWidth="1"/>
    <col min="7940" max="7940" width="8.83203125" style="95" customWidth="1"/>
    <col min="7941" max="7941" width="1.5" style="95" customWidth="1"/>
    <col min="7942" max="7946" width="5.83203125" style="95" customWidth="1"/>
    <col min="7947" max="7947" width="7" style="95" customWidth="1"/>
    <col min="7948" max="7953" width="6" style="95" customWidth="1"/>
    <col min="7954" max="7956" width="5.5" style="95" customWidth="1"/>
    <col min="7957" max="7957" width="1.5" style="95" customWidth="1"/>
    <col min="7958" max="7958" width="12.83203125" style="95" customWidth="1"/>
    <col min="7959" max="7960" width="12.5" style="95" bestFit="1" customWidth="1"/>
    <col min="7961" max="8192" width="8.83203125" style="95"/>
    <col min="8193" max="8193" width="3.6640625" style="95" customWidth="1"/>
    <col min="8194" max="8194" width="2.33203125" style="95" customWidth="1"/>
    <col min="8195" max="8195" width="14.5" style="95" customWidth="1"/>
    <col min="8196" max="8196" width="8.83203125" style="95" customWidth="1"/>
    <col min="8197" max="8197" width="1.5" style="95" customWidth="1"/>
    <col min="8198" max="8202" width="5.83203125" style="95" customWidth="1"/>
    <col min="8203" max="8203" width="7" style="95" customWidth="1"/>
    <col min="8204" max="8209" width="6" style="95" customWidth="1"/>
    <col min="8210" max="8212" width="5.5" style="95" customWidth="1"/>
    <col min="8213" max="8213" width="1.5" style="95" customWidth="1"/>
    <col min="8214" max="8214" width="12.83203125" style="95" customWidth="1"/>
    <col min="8215" max="8216" width="12.5" style="95" bestFit="1" customWidth="1"/>
    <col min="8217" max="8448" width="8.83203125" style="95"/>
    <col min="8449" max="8449" width="3.6640625" style="95" customWidth="1"/>
    <col min="8450" max="8450" width="2.33203125" style="95" customWidth="1"/>
    <col min="8451" max="8451" width="14.5" style="95" customWidth="1"/>
    <col min="8452" max="8452" width="8.83203125" style="95" customWidth="1"/>
    <col min="8453" max="8453" width="1.5" style="95" customWidth="1"/>
    <col min="8454" max="8458" width="5.83203125" style="95" customWidth="1"/>
    <col min="8459" max="8459" width="7" style="95" customWidth="1"/>
    <col min="8460" max="8465" width="6" style="95" customWidth="1"/>
    <col min="8466" max="8468" width="5.5" style="95" customWidth="1"/>
    <col min="8469" max="8469" width="1.5" style="95" customWidth="1"/>
    <col min="8470" max="8470" width="12.83203125" style="95" customWidth="1"/>
    <col min="8471" max="8472" width="12.5" style="95" bestFit="1" customWidth="1"/>
    <col min="8473" max="8704" width="8.83203125" style="95"/>
    <col min="8705" max="8705" width="3.6640625" style="95" customWidth="1"/>
    <col min="8706" max="8706" width="2.33203125" style="95" customWidth="1"/>
    <col min="8707" max="8707" width="14.5" style="95" customWidth="1"/>
    <col min="8708" max="8708" width="8.83203125" style="95" customWidth="1"/>
    <col min="8709" max="8709" width="1.5" style="95" customWidth="1"/>
    <col min="8710" max="8714" width="5.83203125" style="95" customWidth="1"/>
    <col min="8715" max="8715" width="7" style="95" customWidth="1"/>
    <col min="8716" max="8721" width="6" style="95" customWidth="1"/>
    <col min="8722" max="8724" width="5.5" style="95" customWidth="1"/>
    <col min="8725" max="8725" width="1.5" style="95" customWidth="1"/>
    <col min="8726" max="8726" width="12.83203125" style="95" customWidth="1"/>
    <col min="8727" max="8728" width="12.5" style="95" bestFit="1" customWidth="1"/>
    <col min="8729" max="8960" width="8.83203125" style="95"/>
    <col min="8961" max="8961" width="3.6640625" style="95" customWidth="1"/>
    <col min="8962" max="8962" width="2.33203125" style="95" customWidth="1"/>
    <col min="8963" max="8963" width="14.5" style="95" customWidth="1"/>
    <col min="8964" max="8964" width="8.83203125" style="95" customWidth="1"/>
    <col min="8965" max="8965" width="1.5" style="95" customWidth="1"/>
    <col min="8966" max="8970" width="5.83203125" style="95" customWidth="1"/>
    <col min="8971" max="8971" width="7" style="95" customWidth="1"/>
    <col min="8972" max="8977" width="6" style="95" customWidth="1"/>
    <col min="8978" max="8980" width="5.5" style="95" customWidth="1"/>
    <col min="8981" max="8981" width="1.5" style="95" customWidth="1"/>
    <col min="8982" max="8982" width="12.83203125" style="95" customWidth="1"/>
    <col min="8983" max="8984" width="12.5" style="95" bestFit="1" customWidth="1"/>
    <col min="8985" max="9216" width="8.83203125" style="95"/>
    <col min="9217" max="9217" width="3.6640625" style="95" customWidth="1"/>
    <col min="9218" max="9218" width="2.33203125" style="95" customWidth="1"/>
    <col min="9219" max="9219" width="14.5" style="95" customWidth="1"/>
    <col min="9220" max="9220" width="8.83203125" style="95" customWidth="1"/>
    <col min="9221" max="9221" width="1.5" style="95" customWidth="1"/>
    <col min="9222" max="9226" width="5.83203125" style="95" customWidth="1"/>
    <col min="9227" max="9227" width="7" style="95" customWidth="1"/>
    <col min="9228" max="9233" width="6" style="95" customWidth="1"/>
    <col min="9234" max="9236" width="5.5" style="95" customWidth="1"/>
    <col min="9237" max="9237" width="1.5" style="95" customWidth="1"/>
    <col min="9238" max="9238" width="12.83203125" style="95" customWidth="1"/>
    <col min="9239" max="9240" width="12.5" style="95" bestFit="1" customWidth="1"/>
    <col min="9241" max="9472" width="8.83203125" style="95"/>
    <col min="9473" max="9473" width="3.6640625" style="95" customWidth="1"/>
    <col min="9474" max="9474" width="2.33203125" style="95" customWidth="1"/>
    <col min="9475" max="9475" width="14.5" style="95" customWidth="1"/>
    <col min="9476" max="9476" width="8.83203125" style="95" customWidth="1"/>
    <col min="9477" max="9477" width="1.5" style="95" customWidth="1"/>
    <col min="9478" max="9482" width="5.83203125" style="95" customWidth="1"/>
    <col min="9483" max="9483" width="7" style="95" customWidth="1"/>
    <col min="9484" max="9489" width="6" style="95" customWidth="1"/>
    <col min="9490" max="9492" width="5.5" style="95" customWidth="1"/>
    <col min="9493" max="9493" width="1.5" style="95" customWidth="1"/>
    <col min="9494" max="9494" width="12.83203125" style="95" customWidth="1"/>
    <col min="9495" max="9496" width="12.5" style="95" bestFit="1" customWidth="1"/>
    <col min="9497" max="9728" width="8.83203125" style="95"/>
    <col min="9729" max="9729" width="3.6640625" style="95" customWidth="1"/>
    <col min="9730" max="9730" width="2.33203125" style="95" customWidth="1"/>
    <col min="9731" max="9731" width="14.5" style="95" customWidth="1"/>
    <col min="9732" max="9732" width="8.83203125" style="95" customWidth="1"/>
    <col min="9733" max="9733" width="1.5" style="95" customWidth="1"/>
    <col min="9734" max="9738" width="5.83203125" style="95" customWidth="1"/>
    <col min="9739" max="9739" width="7" style="95" customWidth="1"/>
    <col min="9740" max="9745" width="6" style="95" customWidth="1"/>
    <col min="9746" max="9748" width="5.5" style="95" customWidth="1"/>
    <col min="9749" max="9749" width="1.5" style="95" customWidth="1"/>
    <col min="9750" max="9750" width="12.83203125" style="95" customWidth="1"/>
    <col min="9751" max="9752" width="12.5" style="95" bestFit="1" customWidth="1"/>
    <col min="9753" max="9984" width="8.83203125" style="95"/>
    <col min="9985" max="9985" width="3.6640625" style="95" customWidth="1"/>
    <col min="9986" max="9986" width="2.33203125" style="95" customWidth="1"/>
    <col min="9987" max="9987" width="14.5" style="95" customWidth="1"/>
    <col min="9988" max="9988" width="8.83203125" style="95" customWidth="1"/>
    <col min="9989" max="9989" width="1.5" style="95" customWidth="1"/>
    <col min="9990" max="9994" width="5.83203125" style="95" customWidth="1"/>
    <col min="9995" max="9995" width="7" style="95" customWidth="1"/>
    <col min="9996" max="10001" width="6" style="95" customWidth="1"/>
    <col min="10002" max="10004" width="5.5" style="95" customWidth="1"/>
    <col min="10005" max="10005" width="1.5" style="95" customWidth="1"/>
    <col min="10006" max="10006" width="12.83203125" style="95" customWidth="1"/>
    <col min="10007" max="10008" width="12.5" style="95" bestFit="1" customWidth="1"/>
    <col min="10009" max="10240" width="8.83203125" style="95"/>
    <col min="10241" max="10241" width="3.6640625" style="95" customWidth="1"/>
    <col min="10242" max="10242" width="2.33203125" style="95" customWidth="1"/>
    <col min="10243" max="10243" width="14.5" style="95" customWidth="1"/>
    <col min="10244" max="10244" width="8.83203125" style="95" customWidth="1"/>
    <col min="10245" max="10245" width="1.5" style="95" customWidth="1"/>
    <col min="10246" max="10250" width="5.83203125" style="95" customWidth="1"/>
    <col min="10251" max="10251" width="7" style="95" customWidth="1"/>
    <col min="10252" max="10257" width="6" style="95" customWidth="1"/>
    <col min="10258" max="10260" width="5.5" style="95" customWidth="1"/>
    <col min="10261" max="10261" width="1.5" style="95" customWidth="1"/>
    <col min="10262" max="10262" width="12.83203125" style="95" customWidth="1"/>
    <col min="10263" max="10264" width="12.5" style="95" bestFit="1" customWidth="1"/>
    <col min="10265" max="10496" width="8.83203125" style="95"/>
    <col min="10497" max="10497" width="3.6640625" style="95" customWidth="1"/>
    <col min="10498" max="10498" width="2.33203125" style="95" customWidth="1"/>
    <col min="10499" max="10499" width="14.5" style="95" customWidth="1"/>
    <col min="10500" max="10500" width="8.83203125" style="95" customWidth="1"/>
    <col min="10501" max="10501" width="1.5" style="95" customWidth="1"/>
    <col min="10502" max="10506" width="5.83203125" style="95" customWidth="1"/>
    <col min="10507" max="10507" width="7" style="95" customWidth="1"/>
    <col min="10508" max="10513" width="6" style="95" customWidth="1"/>
    <col min="10514" max="10516" width="5.5" style="95" customWidth="1"/>
    <col min="10517" max="10517" width="1.5" style="95" customWidth="1"/>
    <col min="10518" max="10518" width="12.83203125" style="95" customWidth="1"/>
    <col min="10519" max="10520" width="12.5" style="95" bestFit="1" customWidth="1"/>
    <col min="10521" max="10752" width="8.83203125" style="95"/>
    <col min="10753" max="10753" width="3.6640625" style="95" customWidth="1"/>
    <col min="10754" max="10754" width="2.33203125" style="95" customWidth="1"/>
    <col min="10755" max="10755" width="14.5" style="95" customWidth="1"/>
    <col min="10756" max="10756" width="8.83203125" style="95" customWidth="1"/>
    <col min="10757" max="10757" width="1.5" style="95" customWidth="1"/>
    <col min="10758" max="10762" width="5.83203125" style="95" customWidth="1"/>
    <col min="10763" max="10763" width="7" style="95" customWidth="1"/>
    <col min="10764" max="10769" width="6" style="95" customWidth="1"/>
    <col min="10770" max="10772" width="5.5" style="95" customWidth="1"/>
    <col min="10773" max="10773" width="1.5" style="95" customWidth="1"/>
    <col min="10774" max="10774" width="12.83203125" style="95" customWidth="1"/>
    <col min="10775" max="10776" width="12.5" style="95" bestFit="1" customWidth="1"/>
    <col min="10777" max="11008" width="8.83203125" style="95"/>
    <col min="11009" max="11009" width="3.6640625" style="95" customWidth="1"/>
    <col min="11010" max="11010" width="2.33203125" style="95" customWidth="1"/>
    <col min="11011" max="11011" width="14.5" style="95" customWidth="1"/>
    <col min="11012" max="11012" width="8.83203125" style="95" customWidth="1"/>
    <col min="11013" max="11013" width="1.5" style="95" customWidth="1"/>
    <col min="11014" max="11018" width="5.83203125" style="95" customWidth="1"/>
    <col min="11019" max="11019" width="7" style="95" customWidth="1"/>
    <col min="11020" max="11025" width="6" style="95" customWidth="1"/>
    <col min="11026" max="11028" width="5.5" style="95" customWidth="1"/>
    <col min="11029" max="11029" width="1.5" style="95" customWidth="1"/>
    <col min="11030" max="11030" width="12.83203125" style="95" customWidth="1"/>
    <col min="11031" max="11032" width="12.5" style="95" bestFit="1" customWidth="1"/>
    <col min="11033" max="11264" width="8.83203125" style="95"/>
    <col min="11265" max="11265" width="3.6640625" style="95" customWidth="1"/>
    <col min="11266" max="11266" width="2.33203125" style="95" customWidth="1"/>
    <col min="11267" max="11267" width="14.5" style="95" customWidth="1"/>
    <col min="11268" max="11268" width="8.83203125" style="95" customWidth="1"/>
    <col min="11269" max="11269" width="1.5" style="95" customWidth="1"/>
    <col min="11270" max="11274" width="5.83203125" style="95" customWidth="1"/>
    <col min="11275" max="11275" width="7" style="95" customWidth="1"/>
    <col min="11276" max="11281" width="6" style="95" customWidth="1"/>
    <col min="11282" max="11284" width="5.5" style="95" customWidth="1"/>
    <col min="11285" max="11285" width="1.5" style="95" customWidth="1"/>
    <col min="11286" max="11286" width="12.83203125" style="95" customWidth="1"/>
    <col min="11287" max="11288" width="12.5" style="95" bestFit="1" customWidth="1"/>
    <col min="11289" max="11520" width="8.83203125" style="95"/>
    <col min="11521" max="11521" width="3.6640625" style="95" customWidth="1"/>
    <col min="11522" max="11522" width="2.33203125" style="95" customWidth="1"/>
    <col min="11523" max="11523" width="14.5" style="95" customWidth="1"/>
    <col min="11524" max="11524" width="8.83203125" style="95" customWidth="1"/>
    <col min="11525" max="11525" width="1.5" style="95" customWidth="1"/>
    <col min="11526" max="11530" width="5.83203125" style="95" customWidth="1"/>
    <col min="11531" max="11531" width="7" style="95" customWidth="1"/>
    <col min="11532" max="11537" width="6" style="95" customWidth="1"/>
    <col min="11538" max="11540" width="5.5" style="95" customWidth="1"/>
    <col min="11541" max="11541" width="1.5" style="95" customWidth="1"/>
    <col min="11542" max="11542" width="12.83203125" style="95" customWidth="1"/>
    <col min="11543" max="11544" width="12.5" style="95" bestFit="1" customWidth="1"/>
    <col min="11545" max="11776" width="8.83203125" style="95"/>
    <col min="11777" max="11777" width="3.6640625" style="95" customWidth="1"/>
    <col min="11778" max="11778" width="2.33203125" style="95" customWidth="1"/>
    <col min="11779" max="11779" width="14.5" style="95" customWidth="1"/>
    <col min="11780" max="11780" width="8.83203125" style="95" customWidth="1"/>
    <col min="11781" max="11781" width="1.5" style="95" customWidth="1"/>
    <col min="11782" max="11786" width="5.83203125" style="95" customWidth="1"/>
    <col min="11787" max="11787" width="7" style="95" customWidth="1"/>
    <col min="11788" max="11793" width="6" style="95" customWidth="1"/>
    <col min="11794" max="11796" width="5.5" style="95" customWidth="1"/>
    <col min="11797" max="11797" width="1.5" style="95" customWidth="1"/>
    <col min="11798" max="11798" width="12.83203125" style="95" customWidth="1"/>
    <col min="11799" max="11800" width="12.5" style="95" bestFit="1" customWidth="1"/>
    <col min="11801" max="12032" width="8.83203125" style="95"/>
    <col min="12033" max="12033" width="3.6640625" style="95" customWidth="1"/>
    <col min="12034" max="12034" width="2.33203125" style="95" customWidth="1"/>
    <col min="12035" max="12035" width="14.5" style="95" customWidth="1"/>
    <col min="12036" max="12036" width="8.83203125" style="95" customWidth="1"/>
    <col min="12037" max="12037" width="1.5" style="95" customWidth="1"/>
    <col min="12038" max="12042" width="5.83203125" style="95" customWidth="1"/>
    <col min="12043" max="12043" width="7" style="95" customWidth="1"/>
    <col min="12044" max="12049" width="6" style="95" customWidth="1"/>
    <col min="12050" max="12052" width="5.5" style="95" customWidth="1"/>
    <col min="12053" max="12053" width="1.5" style="95" customWidth="1"/>
    <col min="12054" max="12054" width="12.83203125" style="95" customWidth="1"/>
    <col min="12055" max="12056" width="12.5" style="95" bestFit="1" customWidth="1"/>
    <col min="12057" max="12288" width="8.83203125" style="95"/>
    <col min="12289" max="12289" width="3.6640625" style="95" customWidth="1"/>
    <col min="12290" max="12290" width="2.33203125" style="95" customWidth="1"/>
    <col min="12291" max="12291" width="14.5" style="95" customWidth="1"/>
    <col min="12292" max="12292" width="8.83203125" style="95" customWidth="1"/>
    <col min="12293" max="12293" width="1.5" style="95" customWidth="1"/>
    <col min="12294" max="12298" width="5.83203125" style="95" customWidth="1"/>
    <col min="12299" max="12299" width="7" style="95" customWidth="1"/>
    <col min="12300" max="12305" width="6" style="95" customWidth="1"/>
    <col min="12306" max="12308" width="5.5" style="95" customWidth="1"/>
    <col min="12309" max="12309" width="1.5" style="95" customWidth="1"/>
    <col min="12310" max="12310" width="12.83203125" style="95" customWidth="1"/>
    <col min="12311" max="12312" width="12.5" style="95" bestFit="1" customWidth="1"/>
    <col min="12313" max="12544" width="8.83203125" style="95"/>
    <col min="12545" max="12545" width="3.6640625" style="95" customWidth="1"/>
    <col min="12546" max="12546" width="2.33203125" style="95" customWidth="1"/>
    <col min="12547" max="12547" width="14.5" style="95" customWidth="1"/>
    <col min="12548" max="12548" width="8.83203125" style="95" customWidth="1"/>
    <col min="12549" max="12549" width="1.5" style="95" customWidth="1"/>
    <col min="12550" max="12554" width="5.83203125" style="95" customWidth="1"/>
    <col min="12555" max="12555" width="7" style="95" customWidth="1"/>
    <col min="12556" max="12561" width="6" style="95" customWidth="1"/>
    <col min="12562" max="12564" width="5.5" style="95" customWidth="1"/>
    <col min="12565" max="12565" width="1.5" style="95" customWidth="1"/>
    <col min="12566" max="12566" width="12.83203125" style="95" customWidth="1"/>
    <col min="12567" max="12568" width="12.5" style="95" bestFit="1" customWidth="1"/>
    <col min="12569" max="12800" width="8.83203125" style="95"/>
    <col min="12801" max="12801" width="3.6640625" style="95" customWidth="1"/>
    <col min="12802" max="12802" width="2.33203125" style="95" customWidth="1"/>
    <col min="12803" max="12803" width="14.5" style="95" customWidth="1"/>
    <col min="12804" max="12804" width="8.83203125" style="95" customWidth="1"/>
    <col min="12805" max="12805" width="1.5" style="95" customWidth="1"/>
    <col min="12806" max="12810" width="5.83203125" style="95" customWidth="1"/>
    <col min="12811" max="12811" width="7" style="95" customWidth="1"/>
    <col min="12812" max="12817" width="6" style="95" customWidth="1"/>
    <col min="12818" max="12820" width="5.5" style="95" customWidth="1"/>
    <col min="12821" max="12821" width="1.5" style="95" customWidth="1"/>
    <col min="12822" max="12822" width="12.83203125" style="95" customWidth="1"/>
    <col min="12823" max="12824" width="12.5" style="95" bestFit="1" customWidth="1"/>
    <col min="12825" max="13056" width="8.83203125" style="95"/>
    <col min="13057" max="13057" width="3.6640625" style="95" customWidth="1"/>
    <col min="13058" max="13058" width="2.33203125" style="95" customWidth="1"/>
    <col min="13059" max="13059" width="14.5" style="95" customWidth="1"/>
    <col min="13060" max="13060" width="8.83203125" style="95" customWidth="1"/>
    <col min="13061" max="13061" width="1.5" style="95" customWidth="1"/>
    <col min="13062" max="13066" width="5.83203125" style="95" customWidth="1"/>
    <col min="13067" max="13067" width="7" style="95" customWidth="1"/>
    <col min="13068" max="13073" width="6" style="95" customWidth="1"/>
    <col min="13074" max="13076" width="5.5" style="95" customWidth="1"/>
    <col min="13077" max="13077" width="1.5" style="95" customWidth="1"/>
    <col min="13078" max="13078" width="12.83203125" style="95" customWidth="1"/>
    <col min="13079" max="13080" width="12.5" style="95" bestFit="1" customWidth="1"/>
    <col min="13081" max="13312" width="8.83203125" style="95"/>
    <col min="13313" max="13313" width="3.6640625" style="95" customWidth="1"/>
    <col min="13314" max="13314" width="2.33203125" style="95" customWidth="1"/>
    <col min="13315" max="13315" width="14.5" style="95" customWidth="1"/>
    <col min="13316" max="13316" width="8.83203125" style="95" customWidth="1"/>
    <col min="13317" max="13317" width="1.5" style="95" customWidth="1"/>
    <col min="13318" max="13322" width="5.83203125" style="95" customWidth="1"/>
    <col min="13323" max="13323" width="7" style="95" customWidth="1"/>
    <col min="13324" max="13329" width="6" style="95" customWidth="1"/>
    <col min="13330" max="13332" width="5.5" style="95" customWidth="1"/>
    <col min="13333" max="13333" width="1.5" style="95" customWidth="1"/>
    <col min="13334" max="13334" width="12.83203125" style="95" customWidth="1"/>
    <col min="13335" max="13336" width="12.5" style="95" bestFit="1" customWidth="1"/>
    <col min="13337" max="13568" width="8.83203125" style="95"/>
    <col min="13569" max="13569" width="3.6640625" style="95" customWidth="1"/>
    <col min="13570" max="13570" width="2.33203125" style="95" customWidth="1"/>
    <col min="13571" max="13571" width="14.5" style="95" customWidth="1"/>
    <col min="13572" max="13572" width="8.83203125" style="95" customWidth="1"/>
    <col min="13573" max="13573" width="1.5" style="95" customWidth="1"/>
    <col min="13574" max="13578" width="5.83203125" style="95" customWidth="1"/>
    <col min="13579" max="13579" width="7" style="95" customWidth="1"/>
    <col min="13580" max="13585" width="6" style="95" customWidth="1"/>
    <col min="13586" max="13588" width="5.5" style="95" customWidth="1"/>
    <col min="13589" max="13589" width="1.5" style="95" customWidth="1"/>
    <col min="13590" max="13590" width="12.83203125" style="95" customWidth="1"/>
    <col min="13591" max="13592" width="12.5" style="95" bestFit="1" customWidth="1"/>
    <col min="13593" max="13824" width="8.83203125" style="95"/>
    <col min="13825" max="13825" width="3.6640625" style="95" customWidth="1"/>
    <col min="13826" max="13826" width="2.33203125" style="95" customWidth="1"/>
    <col min="13827" max="13827" width="14.5" style="95" customWidth="1"/>
    <col min="13828" max="13828" width="8.83203125" style="95" customWidth="1"/>
    <col min="13829" max="13829" width="1.5" style="95" customWidth="1"/>
    <col min="13830" max="13834" width="5.83203125" style="95" customWidth="1"/>
    <col min="13835" max="13835" width="7" style="95" customWidth="1"/>
    <col min="13836" max="13841" width="6" style="95" customWidth="1"/>
    <col min="13842" max="13844" width="5.5" style="95" customWidth="1"/>
    <col min="13845" max="13845" width="1.5" style="95" customWidth="1"/>
    <col min="13846" max="13846" width="12.83203125" style="95" customWidth="1"/>
    <col min="13847" max="13848" width="12.5" style="95" bestFit="1" customWidth="1"/>
    <col min="13849" max="14080" width="8.83203125" style="95"/>
    <col min="14081" max="14081" width="3.6640625" style="95" customWidth="1"/>
    <col min="14082" max="14082" width="2.33203125" style="95" customWidth="1"/>
    <col min="14083" max="14083" width="14.5" style="95" customWidth="1"/>
    <col min="14084" max="14084" width="8.83203125" style="95" customWidth="1"/>
    <col min="14085" max="14085" width="1.5" style="95" customWidth="1"/>
    <col min="14086" max="14090" width="5.83203125" style="95" customWidth="1"/>
    <col min="14091" max="14091" width="7" style="95" customWidth="1"/>
    <col min="14092" max="14097" width="6" style="95" customWidth="1"/>
    <col min="14098" max="14100" width="5.5" style="95" customWidth="1"/>
    <col min="14101" max="14101" width="1.5" style="95" customWidth="1"/>
    <col min="14102" max="14102" width="12.83203125" style="95" customWidth="1"/>
    <col min="14103" max="14104" width="12.5" style="95" bestFit="1" customWidth="1"/>
    <col min="14105" max="14336" width="8.83203125" style="95"/>
    <col min="14337" max="14337" width="3.6640625" style="95" customWidth="1"/>
    <col min="14338" max="14338" width="2.33203125" style="95" customWidth="1"/>
    <col min="14339" max="14339" width="14.5" style="95" customWidth="1"/>
    <col min="14340" max="14340" width="8.83203125" style="95" customWidth="1"/>
    <col min="14341" max="14341" width="1.5" style="95" customWidth="1"/>
    <col min="14342" max="14346" width="5.83203125" style="95" customWidth="1"/>
    <col min="14347" max="14347" width="7" style="95" customWidth="1"/>
    <col min="14348" max="14353" width="6" style="95" customWidth="1"/>
    <col min="14354" max="14356" width="5.5" style="95" customWidth="1"/>
    <col min="14357" max="14357" width="1.5" style="95" customWidth="1"/>
    <col min="14358" max="14358" width="12.83203125" style="95" customWidth="1"/>
    <col min="14359" max="14360" width="12.5" style="95" bestFit="1" customWidth="1"/>
    <col min="14361" max="14592" width="8.83203125" style="95"/>
    <col min="14593" max="14593" width="3.6640625" style="95" customWidth="1"/>
    <col min="14594" max="14594" width="2.33203125" style="95" customWidth="1"/>
    <col min="14595" max="14595" width="14.5" style="95" customWidth="1"/>
    <col min="14596" max="14596" width="8.83203125" style="95" customWidth="1"/>
    <col min="14597" max="14597" width="1.5" style="95" customWidth="1"/>
    <col min="14598" max="14602" width="5.83203125" style="95" customWidth="1"/>
    <col min="14603" max="14603" width="7" style="95" customWidth="1"/>
    <col min="14604" max="14609" width="6" style="95" customWidth="1"/>
    <col min="14610" max="14612" width="5.5" style="95" customWidth="1"/>
    <col min="14613" max="14613" width="1.5" style="95" customWidth="1"/>
    <col min="14614" max="14614" width="12.83203125" style="95" customWidth="1"/>
    <col min="14615" max="14616" width="12.5" style="95" bestFit="1" customWidth="1"/>
    <col min="14617" max="14848" width="8.83203125" style="95"/>
    <col min="14849" max="14849" width="3.6640625" style="95" customWidth="1"/>
    <col min="14850" max="14850" width="2.33203125" style="95" customWidth="1"/>
    <col min="14851" max="14851" width="14.5" style="95" customWidth="1"/>
    <col min="14852" max="14852" width="8.83203125" style="95" customWidth="1"/>
    <col min="14853" max="14853" width="1.5" style="95" customWidth="1"/>
    <col min="14854" max="14858" width="5.83203125" style="95" customWidth="1"/>
    <col min="14859" max="14859" width="7" style="95" customWidth="1"/>
    <col min="14860" max="14865" width="6" style="95" customWidth="1"/>
    <col min="14866" max="14868" width="5.5" style="95" customWidth="1"/>
    <col min="14869" max="14869" width="1.5" style="95" customWidth="1"/>
    <col min="14870" max="14870" width="12.83203125" style="95" customWidth="1"/>
    <col min="14871" max="14872" width="12.5" style="95" bestFit="1" customWidth="1"/>
    <col min="14873" max="15104" width="8.83203125" style="95"/>
    <col min="15105" max="15105" width="3.6640625" style="95" customWidth="1"/>
    <col min="15106" max="15106" width="2.33203125" style="95" customWidth="1"/>
    <col min="15107" max="15107" width="14.5" style="95" customWidth="1"/>
    <col min="15108" max="15108" width="8.83203125" style="95" customWidth="1"/>
    <col min="15109" max="15109" width="1.5" style="95" customWidth="1"/>
    <col min="15110" max="15114" width="5.83203125" style="95" customWidth="1"/>
    <col min="15115" max="15115" width="7" style="95" customWidth="1"/>
    <col min="15116" max="15121" width="6" style="95" customWidth="1"/>
    <col min="15122" max="15124" width="5.5" style="95" customWidth="1"/>
    <col min="15125" max="15125" width="1.5" style="95" customWidth="1"/>
    <col min="15126" max="15126" width="12.83203125" style="95" customWidth="1"/>
    <col min="15127" max="15128" width="12.5" style="95" bestFit="1" customWidth="1"/>
    <col min="15129" max="15360" width="8.83203125" style="95"/>
    <col min="15361" max="15361" width="3.6640625" style="95" customWidth="1"/>
    <col min="15362" max="15362" width="2.33203125" style="95" customWidth="1"/>
    <col min="15363" max="15363" width="14.5" style="95" customWidth="1"/>
    <col min="15364" max="15364" width="8.83203125" style="95" customWidth="1"/>
    <col min="15365" max="15365" width="1.5" style="95" customWidth="1"/>
    <col min="15366" max="15370" width="5.83203125" style="95" customWidth="1"/>
    <col min="15371" max="15371" width="7" style="95" customWidth="1"/>
    <col min="15372" max="15377" width="6" style="95" customWidth="1"/>
    <col min="15378" max="15380" width="5.5" style="95" customWidth="1"/>
    <col min="15381" max="15381" width="1.5" style="95" customWidth="1"/>
    <col min="15382" max="15382" width="12.83203125" style="95" customWidth="1"/>
    <col min="15383" max="15384" width="12.5" style="95" bestFit="1" customWidth="1"/>
    <col min="15385" max="15616" width="8.83203125" style="95"/>
    <col min="15617" max="15617" width="3.6640625" style="95" customWidth="1"/>
    <col min="15618" max="15618" width="2.33203125" style="95" customWidth="1"/>
    <col min="15619" max="15619" width="14.5" style="95" customWidth="1"/>
    <col min="15620" max="15620" width="8.83203125" style="95" customWidth="1"/>
    <col min="15621" max="15621" width="1.5" style="95" customWidth="1"/>
    <col min="15622" max="15626" width="5.83203125" style="95" customWidth="1"/>
    <col min="15627" max="15627" width="7" style="95" customWidth="1"/>
    <col min="15628" max="15633" width="6" style="95" customWidth="1"/>
    <col min="15634" max="15636" width="5.5" style="95" customWidth="1"/>
    <col min="15637" max="15637" width="1.5" style="95" customWidth="1"/>
    <col min="15638" max="15638" width="12.83203125" style="95" customWidth="1"/>
    <col min="15639" max="15640" width="12.5" style="95" bestFit="1" customWidth="1"/>
    <col min="15641" max="15872" width="8.83203125" style="95"/>
    <col min="15873" max="15873" width="3.6640625" style="95" customWidth="1"/>
    <col min="15874" max="15874" width="2.33203125" style="95" customWidth="1"/>
    <col min="15875" max="15875" width="14.5" style="95" customWidth="1"/>
    <col min="15876" max="15876" width="8.83203125" style="95" customWidth="1"/>
    <col min="15877" max="15877" width="1.5" style="95" customWidth="1"/>
    <col min="15878" max="15882" width="5.83203125" style="95" customWidth="1"/>
    <col min="15883" max="15883" width="7" style="95" customWidth="1"/>
    <col min="15884" max="15889" width="6" style="95" customWidth="1"/>
    <col min="15890" max="15892" width="5.5" style="95" customWidth="1"/>
    <col min="15893" max="15893" width="1.5" style="95" customWidth="1"/>
    <col min="15894" max="15894" width="12.83203125" style="95" customWidth="1"/>
    <col min="15895" max="15896" width="12.5" style="95" bestFit="1" customWidth="1"/>
    <col min="15897" max="16128" width="8.83203125" style="95"/>
    <col min="16129" max="16129" width="3.6640625" style="95" customWidth="1"/>
    <col min="16130" max="16130" width="2.33203125" style="95" customWidth="1"/>
    <col min="16131" max="16131" width="14.5" style="95" customWidth="1"/>
    <col min="16132" max="16132" width="8.83203125" style="95" customWidth="1"/>
    <col min="16133" max="16133" width="1.5" style="95" customWidth="1"/>
    <col min="16134" max="16138" width="5.83203125" style="95" customWidth="1"/>
    <col min="16139" max="16139" width="7" style="95" customWidth="1"/>
    <col min="16140" max="16145" width="6" style="95" customWidth="1"/>
    <col min="16146" max="16148" width="5.5" style="95" customWidth="1"/>
    <col min="16149" max="16149" width="1.5" style="95" customWidth="1"/>
    <col min="16150" max="16150" width="12.83203125" style="95" customWidth="1"/>
    <col min="16151" max="16152" width="12.5" style="95" bestFit="1" customWidth="1"/>
    <col min="16153" max="16384" width="8.83203125" style="95"/>
  </cols>
  <sheetData>
    <row r="1" spans="1:28" ht="18.75" customHeight="1">
      <c r="A1" s="1" t="s">
        <v>61</v>
      </c>
      <c r="B1" s="2"/>
      <c r="C1" s="2"/>
      <c r="D1" s="2"/>
      <c r="E1" s="2"/>
      <c r="F1" s="2"/>
      <c r="G1" s="2"/>
      <c r="H1" s="2"/>
      <c r="I1" s="2"/>
      <c r="J1" s="3" t="s">
        <v>46</v>
      </c>
      <c r="K1" s="2"/>
      <c r="L1" s="2"/>
      <c r="M1" s="2"/>
      <c r="N1" s="2"/>
      <c r="O1" s="2"/>
      <c r="P1" s="2"/>
      <c r="Q1" s="2"/>
      <c r="R1" s="2"/>
      <c r="S1" s="2"/>
      <c r="T1" s="94"/>
    </row>
    <row r="2" spans="1:28" ht="18.75" customHeight="1">
      <c r="A2" s="5" t="s">
        <v>58</v>
      </c>
      <c r="B2" s="6"/>
      <c r="C2" s="6"/>
      <c r="D2" s="6"/>
      <c r="E2" s="6"/>
      <c r="F2" s="6"/>
      <c r="G2" s="6"/>
      <c r="H2" s="6"/>
      <c r="I2" s="6"/>
      <c r="J2" s="6"/>
      <c r="K2" s="6"/>
      <c r="L2" s="6"/>
      <c r="M2" s="6"/>
      <c r="N2" s="6"/>
      <c r="O2" s="6"/>
      <c r="P2" s="6"/>
      <c r="Q2" s="6"/>
      <c r="R2" s="6"/>
      <c r="S2" s="6"/>
      <c r="T2" s="7"/>
      <c r="U2" s="96"/>
      <c r="V2" s="169"/>
      <c r="W2" s="97"/>
      <c r="X2" s="97"/>
      <c r="Y2" s="97"/>
      <c r="Z2" s="97"/>
      <c r="AA2" s="97"/>
      <c r="AB2" s="97"/>
    </row>
    <row r="3" spans="1:28" ht="18.75" customHeight="1">
      <c r="A3" s="8"/>
      <c r="B3" s="9" t="s">
        <v>55</v>
      </c>
      <c r="C3" s="9"/>
      <c r="D3" s="9"/>
      <c r="E3" s="9"/>
      <c r="F3" s="9"/>
      <c r="G3" s="9"/>
      <c r="H3" s="9"/>
      <c r="I3" s="9"/>
      <c r="J3" s="9"/>
      <c r="K3" s="9"/>
      <c r="L3" s="9"/>
      <c r="M3" s="9"/>
      <c r="N3" s="9"/>
      <c r="O3" s="9"/>
      <c r="P3" s="9"/>
      <c r="Q3" s="9"/>
      <c r="R3" s="9"/>
      <c r="S3" s="9"/>
      <c r="T3" s="10"/>
      <c r="U3" s="96"/>
      <c r="V3" s="169"/>
      <c r="W3" s="97"/>
      <c r="X3" s="97"/>
      <c r="Y3" s="97"/>
      <c r="Z3" s="97"/>
      <c r="AA3" s="97"/>
      <c r="AB3" s="97"/>
    </row>
    <row r="4" spans="1:28" s="99" customFormat="1" ht="27" customHeight="1">
      <c r="A4" s="195"/>
      <c r="B4" s="230" t="s">
        <v>0</v>
      </c>
      <c r="C4" s="225"/>
      <c r="D4" s="231"/>
      <c r="E4" s="232"/>
      <c r="F4" s="224" t="s">
        <v>1</v>
      </c>
      <c r="G4" s="225"/>
      <c r="H4" s="233"/>
      <c r="I4" s="234"/>
      <c r="J4" s="224" t="s">
        <v>2</v>
      </c>
      <c r="K4" s="225"/>
      <c r="L4" s="218"/>
      <c r="M4" s="219"/>
      <c r="N4" s="219"/>
      <c r="O4" s="219"/>
      <c r="P4" s="219"/>
      <c r="Q4" s="219"/>
      <c r="R4" s="219"/>
      <c r="S4" s="219"/>
      <c r="T4" s="220"/>
      <c r="U4" s="98"/>
      <c r="V4" s="169"/>
      <c r="W4" s="97"/>
      <c r="X4" s="97"/>
      <c r="Y4" s="97"/>
      <c r="Z4" s="97"/>
      <c r="AA4" s="97"/>
      <c r="AB4" s="97"/>
    </row>
    <row r="5" spans="1:28" ht="15" customHeight="1">
      <c r="A5" s="226" t="s">
        <v>11</v>
      </c>
      <c r="B5" s="11"/>
      <c r="C5" s="12"/>
      <c r="D5" s="13"/>
      <c r="E5" s="100"/>
      <c r="F5" s="101"/>
      <c r="G5" s="100"/>
      <c r="H5" s="100"/>
      <c r="I5" s="100"/>
      <c r="J5" s="14"/>
      <c r="K5" s="14"/>
      <c r="L5" s="171"/>
      <c r="M5" s="171"/>
      <c r="N5" s="182"/>
      <c r="O5" s="182"/>
      <c r="P5" s="221" t="s">
        <v>41</v>
      </c>
      <c r="Q5" s="222"/>
      <c r="R5" s="222"/>
      <c r="S5" s="222"/>
      <c r="T5" s="223"/>
      <c r="U5" s="96"/>
      <c r="V5" s="169"/>
      <c r="W5" s="97"/>
      <c r="X5" s="97"/>
      <c r="Y5" s="97"/>
      <c r="Z5" s="97"/>
      <c r="AA5" s="97"/>
      <c r="AB5" s="97"/>
    </row>
    <row r="6" spans="1:28" ht="15" customHeight="1">
      <c r="A6" s="227"/>
      <c r="B6" s="15"/>
      <c r="C6" s="177"/>
      <c r="D6" s="177"/>
      <c r="E6" s="101"/>
      <c r="G6" s="270" t="s">
        <v>14</v>
      </c>
      <c r="H6" s="270"/>
      <c r="I6" s="270"/>
      <c r="J6" s="270"/>
      <c r="L6" s="171"/>
      <c r="M6" s="171"/>
      <c r="N6" s="182"/>
      <c r="O6" s="182"/>
      <c r="P6" s="289" t="s">
        <v>51</v>
      </c>
      <c r="Q6" s="290"/>
      <c r="R6" s="290"/>
      <c r="S6" s="290"/>
      <c r="T6" s="291"/>
      <c r="U6" s="96"/>
      <c r="V6" s="97"/>
      <c r="W6" s="97"/>
      <c r="X6" s="97"/>
      <c r="Y6" s="97"/>
      <c r="Z6" s="97"/>
      <c r="AA6" s="97"/>
      <c r="AB6" s="97"/>
    </row>
    <row r="7" spans="1:28" ht="15" customHeight="1">
      <c r="A7" s="227"/>
      <c r="B7" s="15"/>
      <c r="C7" s="177"/>
      <c r="D7" s="177"/>
      <c r="E7" s="101"/>
      <c r="F7" s="101"/>
      <c r="L7" s="171"/>
      <c r="M7" s="171"/>
      <c r="N7" s="182"/>
      <c r="O7" s="182"/>
      <c r="P7" s="292"/>
      <c r="Q7" s="290"/>
      <c r="R7" s="290"/>
      <c r="S7" s="290"/>
      <c r="T7" s="291"/>
      <c r="U7" s="96"/>
      <c r="V7" s="97"/>
      <c r="W7" s="97"/>
      <c r="X7" s="97"/>
      <c r="Y7" s="97"/>
      <c r="Z7" s="97"/>
      <c r="AA7" s="97"/>
      <c r="AB7" s="97"/>
    </row>
    <row r="8" spans="1:28" ht="15" customHeight="1">
      <c r="A8" s="227"/>
      <c r="B8" s="15"/>
      <c r="C8" s="15"/>
      <c r="D8" s="15"/>
      <c r="E8" s="101"/>
      <c r="F8" s="101"/>
      <c r="G8" s="235" t="s">
        <v>15</v>
      </c>
      <c r="H8" s="235"/>
      <c r="I8" s="235"/>
      <c r="J8" s="235"/>
      <c r="L8" s="171"/>
      <c r="M8" s="176"/>
      <c r="N8" s="176"/>
      <c r="O8" s="176"/>
      <c r="P8" s="284" t="s">
        <v>52</v>
      </c>
      <c r="Q8" s="285"/>
      <c r="R8" s="285"/>
      <c r="S8" s="285"/>
      <c r="T8" s="286"/>
      <c r="U8" s="96"/>
      <c r="Y8" s="97"/>
      <c r="Z8" s="97"/>
      <c r="AA8" s="97"/>
      <c r="AB8" s="97"/>
    </row>
    <row r="9" spans="1:28" ht="15" customHeight="1">
      <c r="A9" s="227"/>
      <c r="B9" s="17"/>
      <c r="C9" s="15"/>
      <c r="D9" s="15"/>
      <c r="E9" s="101"/>
      <c r="F9" s="101"/>
      <c r="L9" s="171"/>
      <c r="M9" s="174"/>
      <c r="N9" s="174"/>
      <c r="O9" s="174"/>
      <c r="P9" s="279" t="s">
        <v>44</v>
      </c>
      <c r="Q9" s="280"/>
      <c r="R9" s="280"/>
      <c r="S9" s="280"/>
      <c r="T9" s="281"/>
      <c r="U9" s="96"/>
      <c r="V9" s="176"/>
      <c r="W9" s="12"/>
      <c r="X9" s="13"/>
      <c r="Y9" s="97"/>
      <c r="Z9" s="97"/>
      <c r="AA9" s="97"/>
      <c r="AB9" s="97"/>
    </row>
    <row r="10" spans="1:28" ht="15" customHeight="1">
      <c r="A10" s="227"/>
      <c r="B10" s="15"/>
      <c r="C10" s="15"/>
      <c r="D10" s="15"/>
      <c r="E10" s="101"/>
      <c r="F10" s="101"/>
      <c r="H10" s="154" t="s">
        <v>16</v>
      </c>
      <c r="I10" s="19"/>
      <c r="J10" s="16"/>
      <c r="L10" s="171"/>
      <c r="M10" s="174"/>
      <c r="N10" s="174"/>
      <c r="O10" s="174"/>
      <c r="P10" s="279"/>
      <c r="Q10" s="280"/>
      <c r="R10" s="280"/>
      <c r="S10" s="280"/>
      <c r="T10" s="281"/>
      <c r="U10" s="96"/>
      <c r="V10" s="174"/>
      <c r="W10" s="174"/>
      <c r="X10" s="174"/>
      <c r="Y10" s="97"/>
      <c r="Z10" s="97"/>
      <c r="AA10" s="97"/>
      <c r="AB10" s="97"/>
    </row>
    <row r="11" spans="1:28" ht="15" customHeight="1">
      <c r="A11" s="227"/>
      <c r="B11" s="17"/>
      <c r="C11" s="15"/>
      <c r="D11" s="15"/>
      <c r="E11" s="104"/>
      <c r="F11" s="104"/>
      <c r="H11" s="18" t="s">
        <v>17</v>
      </c>
      <c r="I11" s="19"/>
      <c r="J11" s="16"/>
      <c r="K11" s="199" t="s">
        <v>50</v>
      </c>
      <c r="L11" s="171"/>
      <c r="M11" s="174"/>
      <c r="N11" s="174"/>
      <c r="O11" s="174"/>
      <c r="P11" s="279"/>
      <c r="Q11" s="280"/>
      <c r="R11" s="280"/>
      <c r="S11" s="280"/>
      <c r="T11" s="281"/>
      <c r="U11" s="96"/>
      <c r="V11" s="174"/>
      <c r="W11" s="174"/>
      <c r="X11" s="174"/>
      <c r="Y11" s="97"/>
      <c r="Z11" s="97"/>
      <c r="AA11" s="97"/>
      <c r="AB11" s="97"/>
    </row>
    <row r="12" spans="1:28" ht="15" customHeight="1">
      <c r="A12" s="227"/>
      <c r="B12" s="17"/>
      <c r="C12" s="17"/>
      <c r="D12" s="17"/>
      <c r="E12" s="105"/>
      <c r="F12" s="105"/>
      <c r="H12" s="276"/>
      <c r="I12" s="276"/>
      <c r="K12" s="228"/>
      <c r="L12" s="229"/>
      <c r="M12" s="229"/>
      <c r="N12" s="229"/>
      <c r="O12" s="175"/>
      <c r="P12" s="313" t="s">
        <v>67</v>
      </c>
      <c r="Q12" s="282"/>
      <c r="R12" s="282"/>
      <c r="S12" s="282"/>
      <c r="T12" s="283"/>
      <c r="U12" s="96"/>
      <c r="V12" s="174"/>
      <c r="W12" s="174"/>
      <c r="X12" s="174"/>
      <c r="Y12" s="97"/>
      <c r="Z12" s="97"/>
      <c r="AA12" s="97"/>
      <c r="AB12" s="97"/>
    </row>
    <row r="13" spans="1:28" ht="15" customHeight="1">
      <c r="A13" s="227"/>
      <c r="B13" s="17"/>
      <c r="C13" s="17"/>
      <c r="D13" s="17"/>
      <c r="L13" s="171"/>
      <c r="M13" s="175"/>
      <c r="N13" s="175"/>
      <c r="O13" s="175"/>
      <c r="P13" s="313"/>
      <c r="Q13" s="282"/>
      <c r="R13" s="282"/>
      <c r="S13" s="282"/>
      <c r="T13" s="283"/>
      <c r="U13" s="96"/>
      <c r="V13" s="175"/>
      <c r="W13" s="175"/>
      <c r="X13" s="175"/>
      <c r="Y13" s="97"/>
      <c r="Z13" s="97"/>
      <c r="AA13" s="97"/>
      <c r="AB13" s="97"/>
    </row>
    <row r="14" spans="1:28" ht="15" customHeight="1">
      <c r="A14" s="227"/>
      <c r="B14" s="20"/>
      <c r="C14" s="20"/>
      <c r="D14" s="20"/>
      <c r="L14" s="171"/>
      <c r="M14" s="175"/>
      <c r="N14" s="175"/>
      <c r="O14" s="175"/>
      <c r="P14" s="313"/>
      <c r="Q14" s="282"/>
      <c r="R14" s="282"/>
      <c r="S14" s="282"/>
      <c r="T14" s="283"/>
      <c r="U14" s="96"/>
      <c r="V14" s="175"/>
      <c r="W14" s="175"/>
      <c r="X14" s="175"/>
    </row>
    <row r="15" spans="1:28" ht="15" customHeight="1">
      <c r="A15" s="227"/>
      <c r="B15" s="187"/>
      <c r="C15" s="188"/>
      <c r="D15" s="188"/>
      <c r="E15" s="114"/>
      <c r="F15" s="114"/>
      <c r="G15" s="114"/>
      <c r="H15" s="114"/>
      <c r="I15" s="114"/>
      <c r="J15" s="114"/>
      <c r="K15" s="114"/>
      <c r="L15" s="178"/>
      <c r="M15" s="114"/>
      <c r="N15" s="114"/>
      <c r="O15" s="189"/>
      <c r="P15" s="313"/>
      <c r="Q15" s="282"/>
      <c r="R15" s="282"/>
      <c r="S15" s="282"/>
      <c r="T15" s="283"/>
      <c r="U15" s="96"/>
      <c r="V15" s="175"/>
      <c r="W15" s="175"/>
      <c r="X15" s="175"/>
      <c r="Y15" s="175"/>
      <c r="Z15" s="175"/>
      <c r="AA15" s="175"/>
      <c r="AB15" s="175"/>
    </row>
    <row r="16" spans="1:28" ht="12.75" customHeight="1">
      <c r="A16" s="287" t="s">
        <v>12</v>
      </c>
      <c r="B16" s="103"/>
      <c r="C16" s="96"/>
      <c r="D16" s="275" t="s">
        <v>48</v>
      </c>
      <c r="E16" s="275"/>
      <c r="F16" s="275"/>
      <c r="G16" s="275"/>
      <c r="H16" s="16" t="s">
        <v>6</v>
      </c>
      <c r="I16" s="25" t="s">
        <v>7</v>
      </c>
      <c r="J16" s="275" t="s">
        <v>49</v>
      </c>
      <c r="K16" s="275"/>
      <c r="L16" s="275"/>
      <c r="M16" s="275"/>
      <c r="N16" s="96"/>
      <c r="O16" s="96"/>
      <c r="P16" s="313"/>
      <c r="Q16" s="282"/>
      <c r="R16" s="282"/>
      <c r="S16" s="282"/>
      <c r="T16" s="283"/>
      <c r="U16" s="96"/>
      <c r="V16" s="175"/>
      <c r="W16" s="175"/>
      <c r="X16" s="175"/>
      <c r="Y16" s="175"/>
      <c r="Z16" s="175"/>
      <c r="AA16" s="175"/>
      <c r="AB16" s="175"/>
    </row>
    <row r="17" spans="1:28" ht="13" customHeight="1">
      <c r="A17" s="226"/>
      <c r="B17" s="21"/>
      <c r="D17" s="277"/>
      <c r="E17" s="277"/>
      <c r="F17" s="277"/>
      <c r="G17" s="277"/>
      <c r="H17" s="23"/>
      <c r="I17" s="106"/>
      <c r="J17" s="278"/>
      <c r="K17" s="278"/>
      <c r="L17" s="278"/>
      <c r="M17" s="278"/>
      <c r="O17" s="96"/>
      <c r="P17" s="313"/>
      <c r="Q17" s="282"/>
      <c r="R17" s="282"/>
      <c r="S17" s="282"/>
      <c r="T17" s="283"/>
      <c r="U17" s="96"/>
      <c r="V17" s="175"/>
      <c r="W17" s="175"/>
      <c r="X17" s="175"/>
      <c r="Y17" s="175"/>
      <c r="Z17" s="175"/>
      <c r="AA17" s="175"/>
      <c r="AB17" s="175"/>
    </row>
    <row r="18" spans="1:28" ht="12.75" customHeight="1">
      <c r="A18" s="226"/>
      <c r="B18" s="26"/>
      <c r="C18" s="26"/>
      <c r="E18" s="26"/>
      <c r="F18" s="26"/>
      <c r="G18" s="26"/>
      <c r="H18" s="16"/>
      <c r="I18" s="25"/>
      <c r="J18" s="26"/>
      <c r="K18" s="27"/>
      <c r="L18" s="172"/>
      <c r="M18" s="96"/>
      <c r="N18" s="96"/>
      <c r="O18" s="96"/>
      <c r="P18" s="313"/>
      <c r="Q18" s="282"/>
      <c r="R18" s="282"/>
      <c r="S18" s="282"/>
      <c r="T18" s="283"/>
      <c r="U18" s="96"/>
      <c r="V18" s="175"/>
      <c r="W18" s="175"/>
      <c r="X18" s="175"/>
      <c r="Y18" s="175"/>
      <c r="Z18" s="175"/>
      <c r="AA18" s="175"/>
      <c r="AB18" s="175"/>
    </row>
    <row r="19" spans="1:28" ht="12.75" customHeight="1">
      <c r="A19" s="226"/>
      <c r="B19" s="26" t="s">
        <v>54</v>
      </c>
      <c r="C19" s="26"/>
      <c r="E19" s="26"/>
      <c r="F19" s="26"/>
      <c r="G19" s="26"/>
      <c r="H19" s="164"/>
      <c r="I19" s="156"/>
      <c r="J19" s="27"/>
      <c r="K19" s="27"/>
      <c r="L19" s="172"/>
      <c r="M19" s="174"/>
      <c r="N19" s="174"/>
      <c r="O19" s="174"/>
      <c r="P19" s="313"/>
      <c r="Q19" s="282"/>
      <c r="R19" s="282"/>
      <c r="S19" s="282"/>
      <c r="T19" s="283"/>
      <c r="U19" s="96"/>
      <c r="V19" s="175"/>
      <c r="W19" s="175"/>
      <c r="X19" s="175"/>
    </row>
    <row r="20" spans="1:28" ht="12.75" customHeight="1">
      <c r="A20" s="226"/>
      <c r="B20" s="96"/>
      <c r="C20" s="96"/>
      <c r="D20" s="96"/>
      <c r="E20" s="96"/>
      <c r="H20" s="148"/>
      <c r="I20" s="157"/>
      <c r="K20" s="27"/>
      <c r="L20" s="172"/>
      <c r="M20" s="174"/>
      <c r="N20" s="174"/>
      <c r="O20" s="174"/>
      <c r="P20" s="314" t="s">
        <v>57</v>
      </c>
      <c r="Q20" s="315"/>
      <c r="R20" s="315"/>
      <c r="S20" s="315"/>
      <c r="T20" s="316"/>
      <c r="U20" s="96"/>
      <c r="V20" s="100"/>
      <c r="W20" s="100"/>
      <c r="X20" s="100"/>
    </row>
    <row r="21" spans="1:28" ht="12.75" customHeight="1">
      <c r="A21" s="226"/>
      <c r="B21" s="28" t="s">
        <v>8</v>
      </c>
      <c r="C21" s="28"/>
      <c r="D21" s="96"/>
      <c r="E21" s="96"/>
      <c r="H21" s="148"/>
      <c r="I21" s="158"/>
      <c r="K21" s="27"/>
      <c r="L21" s="172"/>
      <c r="M21" s="174"/>
      <c r="N21" s="174"/>
      <c r="O21" s="174"/>
      <c r="P21" s="314"/>
      <c r="Q21" s="315"/>
      <c r="R21" s="315"/>
      <c r="S21" s="315"/>
      <c r="T21" s="316"/>
      <c r="U21" s="96"/>
      <c r="V21" s="175"/>
      <c r="W21" s="175"/>
      <c r="X21" s="175"/>
    </row>
    <row r="22" spans="1:28" ht="12.75" customHeight="1">
      <c r="A22" s="226"/>
      <c r="B22" s="96"/>
      <c r="C22" s="96"/>
      <c r="E22" s="96"/>
      <c r="F22" s="147" t="s">
        <v>47</v>
      </c>
      <c r="H22" s="164"/>
      <c r="I22" s="170"/>
      <c r="K22" s="27"/>
      <c r="L22" s="172"/>
      <c r="M22" s="174"/>
      <c r="N22" s="174"/>
      <c r="O22" s="174"/>
      <c r="P22" s="314"/>
      <c r="Q22" s="315"/>
      <c r="R22" s="315"/>
      <c r="S22" s="315"/>
      <c r="T22" s="316"/>
      <c r="U22" s="96"/>
      <c r="V22" s="175"/>
      <c r="W22" s="175"/>
      <c r="X22" s="175"/>
    </row>
    <row r="23" spans="1:28" ht="12.75" customHeight="1">
      <c r="A23" s="226"/>
      <c r="B23" s="96"/>
      <c r="C23" s="96"/>
      <c r="D23" s="96"/>
      <c r="E23" s="96"/>
      <c r="F23" s="148"/>
      <c r="H23" s="148"/>
      <c r="I23" s="158"/>
      <c r="K23" s="27"/>
      <c r="L23" s="172"/>
      <c r="M23" s="96"/>
      <c r="N23" s="96"/>
      <c r="O23" s="96"/>
      <c r="P23" s="314"/>
      <c r="Q23" s="315"/>
      <c r="R23" s="315"/>
      <c r="S23" s="315"/>
      <c r="T23" s="316"/>
      <c r="U23" s="96"/>
      <c r="V23" s="175"/>
      <c r="W23" s="175"/>
      <c r="X23" s="175"/>
    </row>
    <row r="24" spans="1:28" ht="12.75" customHeight="1">
      <c r="A24" s="226"/>
      <c r="B24" s="96"/>
      <c r="C24" s="96"/>
      <c r="D24" s="96"/>
      <c r="E24" s="96"/>
      <c r="F24" s="148"/>
      <c r="H24" s="148"/>
      <c r="I24" s="158"/>
      <c r="K24" s="307" t="s">
        <v>63</v>
      </c>
      <c r="L24" s="308"/>
      <c r="M24" s="308"/>
      <c r="N24" s="308"/>
      <c r="O24" s="96"/>
      <c r="P24" s="184"/>
      <c r="Q24" s="182"/>
      <c r="R24" s="182"/>
      <c r="S24" s="182"/>
      <c r="T24" s="183"/>
      <c r="U24" s="96"/>
      <c r="V24" s="100"/>
      <c r="W24" s="100"/>
      <c r="X24" s="100"/>
    </row>
    <row r="25" spans="1:28" ht="13" customHeight="1">
      <c r="A25" s="226"/>
      <c r="B25" s="96"/>
      <c r="C25" s="96"/>
      <c r="D25" s="96"/>
      <c r="E25" s="96"/>
      <c r="F25" s="149" t="s">
        <v>62</v>
      </c>
      <c r="H25" s="155"/>
      <c r="I25" s="160"/>
      <c r="K25" s="309"/>
      <c r="L25" s="310"/>
      <c r="M25" s="310"/>
      <c r="N25" s="310"/>
      <c r="O25" s="96"/>
      <c r="P25" s="184"/>
      <c r="Q25" s="182"/>
      <c r="R25" s="182"/>
      <c r="S25" s="182"/>
      <c r="T25" s="183"/>
      <c r="U25" s="96"/>
      <c r="V25" s="100"/>
      <c r="W25" s="100"/>
      <c r="X25" s="100"/>
    </row>
    <row r="26" spans="1:28" ht="12.75" customHeight="1">
      <c r="A26" s="226"/>
      <c r="B26" s="96"/>
      <c r="C26" s="96"/>
      <c r="D26" s="96"/>
      <c r="E26" s="96"/>
      <c r="F26" s="148"/>
      <c r="H26" s="161"/>
      <c r="I26" s="158"/>
      <c r="K26" s="27"/>
      <c r="L26" s="172"/>
      <c r="M26" s="96"/>
      <c r="N26" s="96"/>
      <c r="O26" s="96"/>
      <c r="P26" s="184"/>
      <c r="Q26" s="182"/>
      <c r="R26" s="182"/>
      <c r="S26" s="182"/>
      <c r="T26" s="183"/>
      <c r="U26" s="96"/>
      <c r="V26" s="174"/>
      <c r="W26" s="174"/>
      <c r="X26" s="174"/>
    </row>
    <row r="27" spans="1:28" ht="12.75" customHeight="1">
      <c r="A27" s="226"/>
      <c r="B27" s="96"/>
      <c r="C27" s="96"/>
      <c r="D27" s="96"/>
      <c r="E27" s="96"/>
      <c r="F27" s="148"/>
      <c r="H27" s="148"/>
      <c r="I27" s="158"/>
      <c r="K27" s="27"/>
      <c r="L27" s="172"/>
      <c r="M27" s="96"/>
      <c r="N27" s="96"/>
      <c r="O27" s="96"/>
      <c r="P27" s="184"/>
      <c r="Q27" s="182"/>
      <c r="R27" s="182"/>
      <c r="S27" s="182"/>
      <c r="T27" s="183"/>
      <c r="U27" s="96"/>
      <c r="V27" s="174"/>
      <c r="W27" s="174"/>
      <c r="X27" s="174"/>
    </row>
    <row r="28" spans="1:28" ht="12.75" customHeight="1">
      <c r="A28" s="226"/>
      <c r="B28" s="96"/>
      <c r="C28" s="96"/>
      <c r="E28" s="96"/>
      <c r="F28" s="147" t="s">
        <v>10</v>
      </c>
      <c r="H28" s="155"/>
      <c r="I28" s="159"/>
      <c r="K28" s="27"/>
      <c r="L28" s="172"/>
      <c r="M28" s="96"/>
      <c r="N28" s="96"/>
      <c r="O28" s="96"/>
      <c r="P28" s="184"/>
      <c r="Q28" s="182"/>
      <c r="R28" s="182"/>
      <c r="S28" s="182"/>
      <c r="T28" s="183"/>
      <c r="U28" s="96"/>
      <c r="V28" s="174"/>
      <c r="W28" s="174"/>
      <c r="X28" s="174"/>
    </row>
    <row r="29" spans="1:28" ht="12.75" customHeight="1">
      <c r="A29" s="226"/>
      <c r="B29" s="96"/>
      <c r="C29" s="96"/>
      <c r="D29" s="96"/>
      <c r="E29" s="96"/>
      <c r="I29" s="106"/>
      <c r="K29" s="27"/>
      <c r="L29" s="172"/>
      <c r="M29" s="172"/>
      <c r="N29" s="182"/>
      <c r="O29" s="182"/>
      <c r="P29" s="184"/>
      <c r="Q29" s="182"/>
      <c r="R29" s="182"/>
      <c r="S29" s="182"/>
      <c r="T29" s="183"/>
      <c r="U29" s="96"/>
      <c r="V29" s="174"/>
      <c r="W29" s="174"/>
      <c r="X29" s="174"/>
    </row>
    <row r="30" spans="1:28" s="96" customFormat="1" ht="12.75" customHeight="1">
      <c r="A30" s="226"/>
      <c r="B30" s="21" t="s">
        <v>9</v>
      </c>
      <c r="D30" s="107"/>
      <c r="H30" s="108" t="str">
        <f>IF(egall="","",IF(egall &gt;0,(1-egfollow/egall),0))</f>
        <v/>
      </c>
      <c r="I30" s="109" t="str">
        <f>IF(cgall="","",IF(cgall&gt;0,(1-cgfollow/cgall),0))</f>
        <v/>
      </c>
      <c r="J30" s="29"/>
      <c r="K30" s="30"/>
      <c r="L30" s="172"/>
      <c r="M30" s="172"/>
      <c r="N30" s="182"/>
      <c r="O30" s="182"/>
      <c r="P30" s="184"/>
      <c r="Q30" s="182"/>
      <c r="R30" s="182"/>
      <c r="S30" s="182"/>
      <c r="T30" s="183"/>
      <c r="V30" s="100"/>
      <c r="W30" s="100"/>
      <c r="X30" s="100"/>
    </row>
    <row r="31" spans="1:28" ht="12.75" customHeight="1">
      <c r="A31" s="306"/>
      <c r="B31" s="31"/>
      <c r="C31" s="110"/>
      <c r="D31" s="111"/>
      <c r="E31" s="110"/>
      <c r="F31" s="110"/>
      <c r="G31" s="110"/>
      <c r="H31" s="112"/>
      <c r="I31" s="113"/>
      <c r="J31" s="114"/>
      <c r="K31" s="32"/>
      <c r="L31" s="179"/>
      <c r="M31" s="179"/>
      <c r="N31" s="185"/>
      <c r="O31" s="185"/>
      <c r="P31" s="184"/>
      <c r="Q31" s="182"/>
      <c r="R31" s="182"/>
      <c r="S31" s="182"/>
      <c r="T31" s="183"/>
      <c r="U31" s="96"/>
    </row>
    <row r="32" spans="1:28" ht="14.25" customHeight="1">
      <c r="A32" s="287" t="s">
        <v>13</v>
      </c>
      <c r="B32" s="28"/>
      <c r="C32" s="28"/>
      <c r="D32" s="275" t="s">
        <v>42</v>
      </c>
      <c r="E32" s="275"/>
      <c r="F32" s="275"/>
      <c r="G32" s="196"/>
      <c r="H32" s="16"/>
      <c r="I32" s="25"/>
      <c r="J32" s="96"/>
      <c r="K32" s="30"/>
      <c r="L32" s="172"/>
      <c r="M32" s="172"/>
      <c r="N32" s="182"/>
      <c r="O32" s="182"/>
      <c r="P32" s="184"/>
      <c r="Q32" s="182"/>
      <c r="R32" s="182"/>
      <c r="S32" s="182"/>
      <c r="T32" s="183"/>
      <c r="U32" s="96"/>
    </row>
    <row r="33" spans="1:25" ht="12.75" customHeight="1">
      <c r="A33" s="227"/>
      <c r="C33" s="28" t="s">
        <v>22</v>
      </c>
      <c r="D33" s="311"/>
      <c r="E33" s="311"/>
      <c r="F33" s="311"/>
      <c r="G33" s="33" t="s">
        <v>18</v>
      </c>
      <c r="I33" s="106"/>
      <c r="J33" s="34" t="s">
        <v>19</v>
      </c>
      <c r="K33" s="27"/>
      <c r="L33" s="172"/>
      <c r="M33" s="172"/>
      <c r="N33" s="182"/>
      <c r="O33" s="182"/>
      <c r="P33" s="184"/>
      <c r="Q33" s="182"/>
      <c r="R33" s="182"/>
      <c r="S33" s="182"/>
      <c r="T33" s="183"/>
      <c r="U33" s="96"/>
    </row>
    <row r="34" spans="1:25" ht="12.75" customHeight="1">
      <c r="A34" s="227"/>
      <c r="B34" s="96"/>
      <c r="C34" s="115" t="s">
        <v>23</v>
      </c>
      <c r="D34" s="312"/>
      <c r="E34" s="312"/>
      <c r="F34" s="312"/>
      <c r="I34" s="106"/>
      <c r="K34" s="27"/>
      <c r="L34" s="172"/>
      <c r="M34" s="172"/>
      <c r="N34" s="182"/>
      <c r="O34" s="182"/>
      <c r="P34" s="184"/>
      <c r="Q34" s="182"/>
      <c r="R34" s="182"/>
      <c r="S34" s="182"/>
      <c r="T34" s="183"/>
      <c r="U34" s="96"/>
    </row>
    <row r="35" spans="1:25" ht="12.75" customHeight="1">
      <c r="A35" s="227"/>
      <c r="B35" s="96"/>
      <c r="C35" s="150"/>
      <c r="D35" s="96"/>
      <c r="F35" s="116" t="s">
        <v>24</v>
      </c>
      <c r="H35" s="155"/>
      <c r="I35" s="200"/>
      <c r="K35" s="27"/>
      <c r="L35" s="172"/>
      <c r="M35" s="172"/>
      <c r="N35" s="182"/>
      <c r="O35" s="182"/>
      <c r="P35" s="184"/>
      <c r="Q35" s="182"/>
      <c r="R35" s="182"/>
      <c r="S35" s="182"/>
      <c r="T35" s="183"/>
      <c r="U35" s="96"/>
      <c r="V35" s="96"/>
      <c r="W35" s="96"/>
      <c r="X35" s="96"/>
    </row>
    <row r="36" spans="1:25" ht="12.75" customHeight="1">
      <c r="A36" s="227"/>
      <c r="B36" s="96"/>
      <c r="C36" s="150"/>
      <c r="D36" s="96"/>
      <c r="E36" s="117"/>
      <c r="H36" s="148"/>
      <c r="I36" s="157"/>
      <c r="K36" s="27"/>
      <c r="L36" s="172"/>
      <c r="M36" s="172"/>
      <c r="N36" s="182"/>
      <c r="O36" s="182"/>
      <c r="P36" s="184"/>
      <c r="Q36" s="182"/>
      <c r="R36" s="182"/>
      <c r="S36" s="182"/>
      <c r="T36" s="183"/>
      <c r="U36" s="96"/>
    </row>
    <row r="37" spans="1:25" ht="12.75" customHeight="1">
      <c r="A37" s="227"/>
      <c r="B37" s="96"/>
      <c r="C37" s="150"/>
      <c r="D37" s="96"/>
      <c r="E37" s="102"/>
      <c r="H37" s="148"/>
      <c r="I37" s="158"/>
      <c r="K37" s="27"/>
      <c r="L37" s="172"/>
      <c r="M37" s="172"/>
      <c r="N37" s="182"/>
      <c r="O37" s="182"/>
      <c r="P37" s="184"/>
      <c r="Q37" s="182"/>
      <c r="R37" s="182"/>
      <c r="S37" s="182"/>
      <c r="T37" s="183"/>
      <c r="U37" s="96"/>
    </row>
    <row r="38" spans="1:25" s="96" customFormat="1" ht="12.75" customHeight="1">
      <c r="A38" s="227"/>
      <c r="C38" s="150"/>
      <c r="F38" s="116" t="s">
        <v>25</v>
      </c>
      <c r="G38" s="107"/>
      <c r="H38" s="162"/>
      <c r="I38" s="163"/>
      <c r="K38" s="30"/>
      <c r="L38" s="171"/>
      <c r="M38" s="172"/>
      <c r="N38" s="182"/>
      <c r="O38" s="182"/>
      <c r="P38" s="184"/>
      <c r="Q38" s="182"/>
      <c r="R38" s="182"/>
      <c r="S38" s="182"/>
      <c r="T38" s="183"/>
      <c r="V38" s="95"/>
      <c r="W38" s="95"/>
      <c r="X38" s="95"/>
    </row>
    <row r="39" spans="1:25" ht="12.75" customHeight="1">
      <c r="A39" s="227"/>
      <c r="B39" s="96"/>
      <c r="C39" s="150"/>
      <c r="D39" s="96"/>
      <c r="E39" s="117"/>
      <c r="F39" s="96"/>
      <c r="G39" s="35" t="s">
        <v>20</v>
      </c>
      <c r="H39" s="161"/>
      <c r="I39" s="158"/>
      <c r="J39" s="36" t="s">
        <v>21</v>
      </c>
      <c r="K39" s="30"/>
      <c r="L39" s="172"/>
      <c r="M39" s="172"/>
      <c r="N39" s="182"/>
      <c r="O39" s="182"/>
      <c r="P39" s="184"/>
      <c r="Q39" s="182"/>
      <c r="R39" s="182"/>
      <c r="S39" s="182"/>
      <c r="T39" s="183"/>
      <c r="U39" s="96"/>
    </row>
    <row r="40" spans="1:25" ht="12.75" customHeight="1">
      <c r="A40" s="227"/>
      <c r="B40" s="96"/>
      <c r="C40" s="22" t="s">
        <v>53</v>
      </c>
      <c r="D40" s="304" t="s">
        <v>42</v>
      </c>
      <c r="E40" s="304"/>
      <c r="F40" s="304"/>
      <c r="G40" s="35"/>
      <c r="H40" s="30"/>
      <c r="I40" s="37"/>
      <c r="J40" s="36"/>
      <c r="K40" s="30"/>
      <c r="L40" s="172"/>
      <c r="M40" s="172"/>
      <c r="N40" s="182"/>
      <c r="O40" s="182"/>
      <c r="P40" s="184"/>
      <c r="Q40" s="182"/>
      <c r="R40" s="182"/>
      <c r="S40" s="182"/>
      <c r="T40" s="183"/>
      <c r="U40" s="96"/>
      <c r="Y40" s="118"/>
    </row>
    <row r="41" spans="1:25" ht="12.75" customHeight="1">
      <c r="A41" s="227"/>
      <c r="B41" s="96"/>
      <c r="C41" s="194" t="s">
        <v>43</v>
      </c>
      <c r="D41" s="311"/>
      <c r="E41" s="311"/>
      <c r="F41" s="311"/>
      <c r="G41" s="35"/>
      <c r="H41" s="96"/>
      <c r="I41" s="106"/>
      <c r="J41" s="36"/>
      <c r="K41" s="96"/>
      <c r="L41" s="172"/>
      <c r="M41" s="172"/>
      <c r="N41" s="182"/>
      <c r="O41" s="182"/>
      <c r="P41" s="184"/>
      <c r="Q41" s="182"/>
      <c r="R41" s="182"/>
      <c r="S41" s="182"/>
      <c r="T41" s="183"/>
      <c r="U41" s="96"/>
    </row>
    <row r="42" spans="1:25" ht="12.75" customHeight="1">
      <c r="A42" s="227"/>
      <c r="B42" s="96"/>
      <c r="D42" s="312"/>
      <c r="E42" s="312"/>
      <c r="F42" s="312"/>
      <c r="G42" s="96"/>
      <c r="H42" s="96"/>
      <c r="I42" s="106"/>
      <c r="J42" s="96"/>
      <c r="K42" s="96"/>
      <c r="L42" s="172"/>
      <c r="M42" s="172"/>
      <c r="N42" s="182"/>
      <c r="O42" s="182"/>
      <c r="P42" s="184"/>
      <c r="Q42" s="182"/>
      <c r="R42" s="182"/>
      <c r="S42" s="182"/>
      <c r="T42" s="183"/>
      <c r="U42" s="96"/>
      <c r="W42" s="119"/>
    </row>
    <row r="43" spans="1:25" ht="12.75" customHeight="1">
      <c r="A43" s="227"/>
      <c r="B43" s="96"/>
      <c r="C43" s="96"/>
      <c r="D43" s="22"/>
      <c r="F43" s="116" t="s">
        <v>26</v>
      </c>
      <c r="G43" s="96"/>
      <c r="H43" s="217"/>
      <c r="I43" s="165"/>
      <c r="J43" s="100"/>
      <c r="K43" s="96"/>
      <c r="L43" s="171"/>
      <c r="M43" s="171"/>
      <c r="N43" s="182"/>
      <c r="O43" s="182"/>
      <c r="P43" s="184"/>
      <c r="Q43" s="182"/>
      <c r="R43" s="182"/>
      <c r="S43" s="182"/>
      <c r="T43" s="183"/>
      <c r="U43" s="96"/>
    </row>
    <row r="44" spans="1:25" ht="12.75" customHeight="1">
      <c r="A44" s="227"/>
      <c r="B44" s="96"/>
      <c r="C44" s="96"/>
      <c r="D44" s="22"/>
      <c r="F44" s="116" t="s">
        <v>27</v>
      </c>
      <c r="G44" s="96"/>
      <c r="H44" s="166"/>
      <c r="I44" s="167"/>
      <c r="J44" s="100"/>
      <c r="K44" s="96"/>
      <c r="L44" s="171"/>
      <c r="M44" s="171"/>
      <c r="N44" s="182"/>
      <c r="O44" s="182"/>
      <c r="P44" s="184"/>
      <c r="Q44" s="182"/>
      <c r="R44" s="182"/>
      <c r="S44" s="182"/>
      <c r="T44" s="183"/>
      <c r="U44" s="96"/>
      <c r="V44" s="120"/>
    </row>
    <row r="45" spans="1:25" ht="12.75" customHeight="1">
      <c r="A45" s="227"/>
      <c r="B45" s="96"/>
      <c r="C45" s="96"/>
      <c r="D45" s="107"/>
      <c r="F45" s="38" t="s">
        <v>28</v>
      </c>
      <c r="G45" s="96"/>
      <c r="H45" s="166"/>
      <c r="I45" s="167"/>
      <c r="J45" s="96"/>
      <c r="K45" s="96"/>
      <c r="L45" s="171"/>
      <c r="M45" s="171"/>
      <c r="N45" s="182"/>
      <c r="O45" s="182"/>
      <c r="P45" s="184"/>
      <c r="Q45" s="182"/>
      <c r="R45" s="182"/>
      <c r="S45" s="182"/>
      <c r="T45" s="183"/>
      <c r="U45" s="96"/>
      <c r="W45" s="121"/>
    </row>
    <row r="46" spans="1:25" ht="12.75" customHeight="1">
      <c r="A46" s="305"/>
      <c r="B46" s="114"/>
      <c r="C46" s="114"/>
      <c r="D46" s="122"/>
      <c r="E46" s="39"/>
      <c r="F46" s="114"/>
      <c r="G46" s="114"/>
      <c r="H46" s="110"/>
      <c r="I46" s="110"/>
      <c r="J46" s="114"/>
      <c r="K46" s="114"/>
      <c r="L46" s="178"/>
      <c r="M46" s="178"/>
      <c r="N46" s="185"/>
      <c r="O46" s="185"/>
      <c r="P46" s="184"/>
      <c r="Q46" s="182"/>
      <c r="R46" s="182"/>
      <c r="S46" s="182"/>
      <c r="T46" s="183"/>
      <c r="U46" s="96"/>
    </row>
    <row r="47" spans="1:25" ht="12.75" customHeight="1">
      <c r="A47" s="287"/>
      <c r="E47" s="28"/>
      <c r="G47" s="96"/>
      <c r="H47" s="40"/>
      <c r="I47" s="40"/>
      <c r="J47" s="100"/>
      <c r="K47" s="30"/>
      <c r="L47" s="172"/>
      <c r="M47" s="172"/>
      <c r="N47" s="182"/>
      <c r="O47" s="182"/>
      <c r="P47" s="184"/>
      <c r="Q47" s="182"/>
      <c r="R47" s="182"/>
      <c r="S47" s="182"/>
      <c r="T47" s="183"/>
      <c r="U47" s="96"/>
    </row>
    <row r="48" spans="1:25" ht="12.75" customHeight="1">
      <c r="A48" s="226"/>
      <c r="B48" s="28"/>
      <c r="C48" s="28"/>
      <c r="D48" s="123"/>
      <c r="F48" s="116" t="s">
        <v>29</v>
      </c>
      <c r="G48" s="117"/>
      <c r="H48" s="168">
        <v>1000</v>
      </c>
      <c r="I48" s="124" t="s">
        <v>59</v>
      </c>
      <c r="J48" s="100"/>
      <c r="K48" s="30"/>
      <c r="L48" s="172"/>
      <c r="M48" s="172"/>
      <c r="N48" s="182"/>
      <c r="O48" s="182"/>
      <c r="P48" s="184"/>
      <c r="Q48" s="182"/>
      <c r="R48" s="182"/>
      <c r="S48" s="182"/>
      <c r="T48" s="183"/>
      <c r="U48" s="96"/>
    </row>
    <row r="49" spans="1:24" ht="12.75" customHeight="1" thickBot="1">
      <c r="A49" s="288"/>
      <c r="B49" s="125"/>
      <c r="C49" s="125"/>
      <c r="D49" s="125"/>
      <c r="E49" s="125"/>
      <c r="F49" s="125"/>
      <c r="G49" s="125"/>
      <c r="H49" s="125"/>
      <c r="I49" s="125"/>
      <c r="J49" s="41"/>
      <c r="K49" s="125"/>
      <c r="L49" s="173"/>
      <c r="M49" s="173"/>
      <c r="N49" s="186"/>
      <c r="O49" s="186"/>
      <c r="P49" s="192"/>
      <c r="Q49" s="186"/>
      <c r="R49" s="186"/>
      <c r="S49" s="186"/>
      <c r="T49" s="193"/>
      <c r="U49" s="96"/>
    </row>
    <row r="50" spans="1:24" ht="18.75" customHeight="1">
      <c r="A50" s="126"/>
      <c r="B50" s="42" t="s">
        <v>4</v>
      </c>
      <c r="C50" s="42"/>
      <c r="D50" s="127"/>
      <c r="E50" s="43"/>
      <c r="F50" s="44"/>
      <c r="G50" s="197">
        <v>95</v>
      </c>
      <c r="H50" s="45" t="s">
        <v>5</v>
      </c>
      <c r="I50" s="127"/>
      <c r="J50" s="127"/>
      <c r="K50" s="127"/>
      <c r="L50" s="128"/>
      <c r="M50" s="128"/>
      <c r="N50" s="127"/>
      <c r="O50" s="198" t="s">
        <v>45</v>
      </c>
      <c r="P50" s="180">
        <f>NORMSINV(1-((100-ci)/100)/2)</f>
        <v>1.9599639845400536</v>
      </c>
      <c r="Q50" s="180"/>
      <c r="R50" s="180"/>
      <c r="S50" s="180"/>
      <c r="T50" s="181"/>
      <c r="U50" s="96"/>
      <c r="V50" s="129"/>
      <c r="W50" s="129"/>
      <c r="X50" s="129"/>
    </row>
    <row r="51" spans="1:24" ht="12.75" customHeight="1">
      <c r="A51" s="301" t="s">
        <v>3</v>
      </c>
      <c r="B51" s="46"/>
      <c r="C51" s="47"/>
      <c r="D51" s="47"/>
      <c r="E51" s="130"/>
      <c r="F51" s="243" t="str">
        <f>"Occurrence per " &amp; per &amp; " " &amp; "persons"</f>
        <v>Occurrence per 1000 persons</v>
      </c>
      <c r="G51" s="243"/>
      <c r="H51" s="243"/>
      <c r="I51" s="243"/>
      <c r="J51" s="243"/>
      <c r="K51" s="244"/>
      <c r="L51" s="245" t="str">
        <f>"Exposure effects per " &amp; per &amp; " " &amp; "persons"</f>
        <v>Exposure effects per 1000 persons</v>
      </c>
      <c r="M51" s="246"/>
      <c r="N51" s="246"/>
      <c r="O51" s="246"/>
      <c r="P51" s="246"/>
      <c r="Q51" s="247"/>
      <c r="R51" s="248" t="s">
        <v>60</v>
      </c>
      <c r="S51" s="249"/>
      <c r="T51" s="250"/>
      <c r="U51" s="103"/>
    </row>
    <row r="52" spans="1:24" ht="12.75" customHeight="1">
      <c r="A52" s="302"/>
      <c r="B52" s="46"/>
      <c r="C52" s="47"/>
      <c r="D52" s="47"/>
      <c r="E52" s="130"/>
      <c r="F52" s="257" t="s">
        <v>30</v>
      </c>
      <c r="G52" s="258"/>
      <c r="H52" s="258"/>
      <c r="I52" s="259" t="s">
        <v>31</v>
      </c>
      <c r="J52" s="258"/>
      <c r="K52" s="260"/>
      <c r="L52" s="261" t="s">
        <v>32</v>
      </c>
      <c r="M52" s="262"/>
      <c r="N52" s="262"/>
      <c r="O52" s="263" t="s">
        <v>33</v>
      </c>
      <c r="P52" s="262"/>
      <c r="Q52" s="264"/>
      <c r="R52" s="251"/>
      <c r="S52" s="252"/>
      <c r="T52" s="253"/>
      <c r="U52" s="103"/>
    </row>
    <row r="53" spans="1:24" s="129" customFormat="1" ht="12.75" customHeight="1">
      <c r="A53" s="302"/>
      <c r="B53" s="48"/>
      <c r="C53" s="49"/>
      <c r="D53" s="50"/>
      <c r="E53" s="131"/>
      <c r="F53" s="265" t="s">
        <v>34</v>
      </c>
      <c r="G53" s="266"/>
      <c r="H53" s="266"/>
      <c r="I53" s="267" t="s">
        <v>35</v>
      </c>
      <c r="J53" s="266"/>
      <c r="K53" s="268"/>
      <c r="L53" s="271" t="s">
        <v>36</v>
      </c>
      <c r="M53" s="266"/>
      <c r="N53" s="266"/>
      <c r="O53" s="267" t="s">
        <v>37</v>
      </c>
      <c r="P53" s="266"/>
      <c r="Q53" s="268"/>
      <c r="R53" s="254"/>
      <c r="S53" s="255"/>
      <c r="T53" s="256"/>
      <c r="U53" s="132"/>
      <c r="V53" s="133"/>
      <c r="W53" s="133"/>
      <c r="X53" s="95"/>
    </row>
    <row r="54" spans="1:24" ht="12.75" customHeight="1">
      <c r="A54" s="302"/>
      <c r="B54" s="148" t="s">
        <v>38</v>
      </c>
      <c r="E54" s="134"/>
      <c r="F54" s="4"/>
      <c r="G54" s="51"/>
      <c r="H54" s="27"/>
      <c r="I54" s="52"/>
      <c r="J54" s="53"/>
      <c r="K54" s="54"/>
      <c r="L54" s="135"/>
      <c r="M54" s="51"/>
      <c r="N54" s="27"/>
      <c r="O54" s="52"/>
      <c r="P54" s="53"/>
      <c r="Q54" s="24"/>
      <c r="R54" s="272"/>
      <c r="S54" s="273"/>
      <c r="T54" s="274"/>
      <c r="U54" s="103"/>
      <c r="W54" s="133"/>
    </row>
    <row r="55" spans="1:24" ht="12.75" customHeight="1">
      <c r="A55" s="302"/>
      <c r="B55" s="148"/>
      <c r="C55" s="300" t="s">
        <v>66</v>
      </c>
      <c r="D55" s="300"/>
      <c r="E55" s="136"/>
      <c r="F55" s="55"/>
      <c r="G55" s="137" t="str">
        <f>IF(aa="","",IF(egall=0,"",per*aa/egall))</f>
        <v/>
      </c>
      <c r="H55" s="55"/>
      <c r="I55" s="56"/>
      <c r="J55" s="138" t="str">
        <f>IF(bb="","",IF(cgall=0,"",per*bb/cgall))</f>
        <v/>
      </c>
      <c r="K55" s="57"/>
      <c r="L55" s="135"/>
      <c r="M55" s="137" t="str">
        <f>IF(ittego="","",IF(ittcgo=0,"",IF(ittcgo="","",ittego/ittcgo)))</f>
        <v/>
      </c>
      <c r="N55" s="55"/>
      <c r="O55" s="56"/>
      <c r="P55" s="138" t="str">
        <f>IF(ittego="","",IF(ittcgo="","",ittego-ittcgo))</f>
        <v/>
      </c>
      <c r="Q55" s="58"/>
      <c r="R55" s="139"/>
      <c r="S55" s="143" t="str">
        <f>IF(ittego="","",IF(ittcgo="","",per/(ittego-ittcgo)))</f>
        <v/>
      </c>
      <c r="T55" s="140"/>
      <c r="U55" s="103"/>
      <c r="W55" s="133"/>
    </row>
    <row r="56" spans="1:24" ht="12.75" customHeight="1">
      <c r="A56" s="302"/>
      <c r="B56" s="151"/>
      <c r="C56" s="114"/>
      <c r="D56" s="152" t="str">
        <f>ci &amp; "% CIs"</f>
        <v>95% CIs</v>
      </c>
      <c r="E56" s="141"/>
      <c r="F56" s="59" t="str">
        <f>IF(aa="","",IF(egall=0,"",per*(2*aa+zscore^2-zscore*SQRT(zscore^2+4*aa*(1-aa/egall)))/(2*(egall+zscore^2))))</f>
        <v/>
      </c>
      <c r="G56" s="60" t="str">
        <f>IF(F56&lt;&gt;H56,"to","")</f>
        <v/>
      </c>
      <c r="H56" s="61" t="str">
        <f>IF(aa="","",IF(egall=0,"",per*(2*aa+zscore^2+zscore*SQRT(zscore^2+4*aa*(1-aa/egall)))/(2*(egall+zscore^2))))</f>
        <v/>
      </c>
      <c r="I56" s="62" t="str">
        <f>IF(bb="","",IF(cgall=0,"",per*(2*bb+zscore^2-zscore*SQRT(zscore^2+4*bb*(1-bb/cgall)))/(2*(cgall+zscore^2))))</f>
        <v/>
      </c>
      <c r="J56" s="60" t="str">
        <f>IF(I56&lt;&gt;K56,"to","")</f>
        <v/>
      </c>
      <c r="K56" s="63" t="str">
        <f>IF(bb="","",IF(cgall=0,"",per*(2*bb+zscore^2+zscore*SQRT(zscore^2+4*bb*(1-bb/cgall)))/(2*(cgall+zscore^2))))</f>
        <v/>
      </c>
      <c r="L56" s="64" t="str">
        <f>IF(ittego="","",IF(ittcgo=0,"",IF(ittcgo="","",EXP(LN(ittego/ittcgo) - zscore*SQRT(1/aa+1/bb-1/egall-1/cgall)))))</f>
        <v/>
      </c>
      <c r="M56" s="60" t="str">
        <f>IF(L56&lt;&gt;N56,"to","")</f>
        <v/>
      </c>
      <c r="N56" s="61" t="str">
        <f>IF(ittego="","",IF(ittcgo=0,"",IF(ittcgo="","",EXP(LN(ittego/ittcgo) + zscore*SQRT(1/aa+1/bb-1/egall-1/cgall)))))</f>
        <v/>
      </c>
      <c r="O56" s="62" t="str">
        <f>IF(ittego="","",IF(ittcgo="","",ittego-ittcgo - per*zscore*SQRT(aa*(egall-aa)/egall^3+bb*(cgall-bb)/cgall^3)))</f>
        <v/>
      </c>
      <c r="P56" s="60" t="str">
        <f>IF(O56&lt;&gt;Q56,"to","")</f>
        <v/>
      </c>
      <c r="Q56" s="63" t="str">
        <f>IF(ittego="","",IF(ittcgo="","",ittego-ittcgo + per*zscore*SQRT(aa*(egall-aa)/egall^3+bb*(cgall-bb)/cgall^3)))</f>
        <v/>
      </c>
      <c r="R56" s="65" t="str">
        <f>IF(ittego="","",IF(ittcgo="","",per/(ittego-ittcgo - per*zscore*SQRT(aa*(egall-aa)/egall^3+bb*(cgall-bb)/cgall^3))))</f>
        <v/>
      </c>
      <c r="S56" s="66" t="str">
        <f>IF(R56=T56,"",IF(T56&lt;=S55,IF(S55&lt;=R56,"to","to ∞ to"),"to ∞ to"))</f>
        <v/>
      </c>
      <c r="T56" s="81" t="str">
        <f>IF(ittego="","",IF(ittcgo="","",per/(ittego-ittcgo + per*zscore*SQRT(aa*(egall-aa)/egall^3+bb*(cgall-bb)/cgall^3))))</f>
        <v/>
      </c>
      <c r="U56" s="103"/>
      <c r="V56" s="133"/>
      <c r="W56" s="133"/>
    </row>
    <row r="57" spans="1:24" ht="12.75" customHeight="1">
      <c r="A57" s="302"/>
      <c r="B57" s="148" t="s">
        <v>38</v>
      </c>
      <c r="D57" s="148"/>
      <c r="E57" s="134"/>
      <c r="F57" s="67"/>
      <c r="G57" s="68"/>
      <c r="H57" s="69"/>
      <c r="I57" s="70"/>
      <c r="J57" s="71"/>
      <c r="K57" s="72"/>
      <c r="L57" s="73"/>
      <c r="M57" s="68"/>
      <c r="N57" s="74"/>
      <c r="O57" s="70"/>
      <c r="P57" s="71"/>
      <c r="Q57" s="72"/>
      <c r="R57" s="73"/>
      <c r="S57" s="71"/>
      <c r="T57" s="75"/>
      <c r="U57" s="103"/>
      <c r="V57" s="236"/>
      <c r="W57" s="236"/>
    </row>
    <row r="58" spans="1:24" ht="12.75" customHeight="1">
      <c r="A58" s="302"/>
      <c r="B58" s="296" t="s">
        <v>65</v>
      </c>
      <c r="C58" s="297"/>
      <c r="D58" s="297"/>
      <c r="E58" s="136"/>
      <c r="F58" s="153"/>
      <c r="G58" s="137" t="str">
        <f>IF(aa="","",IF(egfollow=0,"",per*aa/egfollow))</f>
        <v/>
      </c>
      <c r="H58" s="77"/>
      <c r="I58" s="56"/>
      <c r="J58" s="138" t="str">
        <f>IF(bb="","",IF(cgfollow=0,"",per*bb/cgfollow))</f>
        <v/>
      </c>
      <c r="K58" s="57"/>
      <c r="L58" s="78"/>
      <c r="M58" s="137" t="str">
        <f>IF(otego="","",IF(otcgo=0,"",IF(otcgo="","",otego/otcgo)))</f>
        <v/>
      </c>
      <c r="N58" s="76"/>
      <c r="O58" s="79"/>
      <c r="P58" s="138" t="str">
        <f>IF(otego="","",IF(otcgo="","",otego-otcgo))</f>
        <v/>
      </c>
      <c r="Q58" s="58"/>
      <c r="R58" s="142"/>
      <c r="S58" s="143" t="str">
        <f>IF(otego="","",IF(otcgo="","",IF(otego-otcgo=0,"",per/(otego-otcgo))))</f>
        <v/>
      </c>
      <c r="T58" s="144"/>
      <c r="U58" s="103"/>
      <c r="V58" s="236"/>
      <c r="W58" s="236"/>
    </row>
    <row r="59" spans="1:24" ht="12.75" customHeight="1">
      <c r="A59" s="302"/>
      <c r="B59" s="151"/>
      <c r="C59" s="114"/>
      <c r="D59" s="152" t="str">
        <f>ci &amp; "% CIs"</f>
        <v>95% CIs</v>
      </c>
      <c r="E59" s="141"/>
      <c r="F59" s="59" t="str">
        <f>IF(aa="","",IF(egfollow=0,"",per*(2*aa+zscore^2-zscore*SQRT(zscore^2+4*aa*(1-aa/egfollow)))/(2*(egfollow+zscore^2))))</f>
        <v/>
      </c>
      <c r="G59" s="60" t="str">
        <f>IF(F59&lt;&gt;H59,"to","")</f>
        <v/>
      </c>
      <c r="H59" s="61" t="str">
        <f>IF(aa="","",IF(egfollow=0,"",per*(2*aa+zscore^2+zscore*SQRT(zscore^2+4*aa*(1-aa/egfollow)))/(2*(egfollow+zscore^2))))</f>
        <v/>
      </c>
      <c r="I59" s="62" t="str">
        <f>IF(bb="","",IF(cgfollow=0,"",per*(2*bb+zscore^2-zscore*SQRT(zscore^2+4*bb*(1-bb/cgfollow)))/(2*(cgfollow+zscore^2))))</f>
        <v/>
      </c>
      <c r="J59" s="60" t="str">
        <f>IF(I59&lt;&gt;K59,"to","")</f>
        <v/>
      </c>
      <c r="K59" s="63" t="str">
        <f>IF(bb="","",IF(cgfollow=0,"",per*(2*bb+zscore^2+zscore*SQRT(zscore^2+4*bb*(1-bb/cgfollow)))/(2*(cgfollow+zscore^2))))</f>
        <v/>
      </c>
      <c r="L59" s="64" t="str">
        <f>IF(otego="","",IF(otcgo=0,"",IF(otcgo="","",EXP(LN(otego/otcgo) - zscore*SQRT(1/aa+1/bb-1/egfollow-1/cgfollow)))))</f>
        <v/>
      </c>
      <c r="M59" s="60" t="str">
        <f>IF(L59&lt;&gt;N59,"to","")</f>
        <v/>
      </c>
      <c r="N59" s="61" t="str">
        <f>IF(otego="","",IF(otcgo=0,"",IF(otcgo="","",EXP(LN(otego/otcgo) + zscore*SQRT(1/aa+1/bb-1/egfollow-1/cgfollow)))))</f>
        <v/>
      </c>
      <c r="O59" s="62" t="str">
        <f>IF(otego="","",IF(otcgo="","",otego-otcgo - per*zscore*SQRT(aa*(egfollow-aa)/egfollow^3+bb*(cgfollow-bb)/cgfollow^3)))</f>
        <v/>
      </c>
      <c r="P59" s="60" t="str">
        <f>IF(O59&lt;&gt;Q59,"to","")</f>
        <v/>
      </c>
      <c r="Q59" s="63" t="str">
        <f>IF(otego="","",IF(otcgo="","",otego-otcgo + per*zscore*SQRT(aa*(egfollow-aa)/egfollow^3+bb*(cgfollow-bb)/cgfollow^3)))</f>
        <v/>
      </c>
      <c r="R59" s="65" t="str">
        <f>IF(otego="","",IF(otcgo="","",IF(otego-otcgo=0,"",per/(otego-otcgo - per*zscore*SQRT(aa*(egfollow-aa)/egfollow^3+bb*(cgfollow-bb)/cgfollow^3)))))</f>
        <v/>
      </c>
      <c r="S59" s="80" t="str">
        <f>IF(R72=T59,"",IF(T59&lt;=S58,IF(S58&lt;=R59,"to","to ∞ to"),"to ∞ to"))</f>
        <v/>
      </c>
      <c r="T59" s="81" t="str">
        <f>IF(otego="","",IF(otcgo="","",IF(otego-otcgo=0,"",per/(otego-otcgo + per*zscore*SQRT(aa*(egfollow-aa)/egfollow^3+bb*(cgfollow-bb)/cgfollow^3)))))</f>
        <v/>
      </c>
      <c r="U59" s="103"/>
      <c r="V59" s="236"/>
      <c r="W59" s="236"/>
    </row>
    <row r="60" spans="1:24" ht="12.75" customHeight="1">
      <c r="A60" s="302"/>
      <c r="B60" s="150" t="s">
        <v>56</v>
      </c>
      <c r="C60" s="96"/>
      <c r="D60" s="147"/>
      <c r="E60" s="136"/>
      <c r="F60" s="82"/>
      <c r="G60" s="83"/>
      <c r="H60" s="84"/>
      <c r="I60" s="85"/>
      <c r="J60" s="83"/>
      <c r="K60" s="86"/>
      <c r="L60" s="87"/>
      <c r="M60" s="83"/>
      <c r="N60" s="84"/>
      <c r="O60" s="85"/>
      <c r="P60" s="83"/>
      <c r="Q60" s="86"/>
      <c r="R60" s="237"/>
      <c r="S60" s="238"/>
      <c r="T60" s="239"/>
      <c r="U60" s="96"/>
    </row>
    <row r="61" spans="1:24" ht="12.75" customHeight="1">
      <c r="A61" s="302"/>
      <c r="B61" s="296" t="s">
        <v>64</v>
      </c>
      <c r="C61" s="297"/>
      <c r="D61" s="297"/>
      <c r="E61" s="136"/>
      <c r="F61" s="145"/>
      <c r="G61" s="138" t="str">
        <f>IF(emean="","",emean)</f>
        <v/>
      </c>
      <c r="H61" s="88"/>
      <c r="I61" s="146"/>
      <c r="J61" s="138" t="str">
        <f>IF(cmean="","",cmean)</f>
        <v/>
      </c>
      <c r="K61" s="89"/>
      <c r="L61" s="135"/>
      <c r="M61" s="138" t="str">
        <f>IF(cmean&lt;&gt;0,IF(emean/cmean&gt;0,emean/cmean,"N/A"),"")</f>
        <v/>
      </c>
      <c r="N61" s="76"/>
      <c r="O61" s="146"/>
      <c r="P61" s="138" t="str">
        <f>IF(emean="","",IF(cmean="","",emean-cmean))</f>
        <v/>
      </c>
      <c r="Q61" s="90"/>
      <c r="R61" s="240"/>
      <c r="S61" s="241"/>
      <c r="T61" s="242"/>
      <c r="U61" s="96"/>
    </row>
    <row r="62" spans="1:24" ht="12.75" customHeight="1">
      <c r="A62" s="302"/>
      <c r="B62" s="96"/>
      <c r="C62" s="96"/>
      <c r="D62" s="147" t="str">
        <f>ci &amp; "% CIs"</f>
        <v>95% CIs</v>
      </c>
      <c r="E62" s="136"/>
      <c r="F62" s="91" t="str">
        <f>IF(egall="","",IF(AND(ese="",esdev=""),"",IF(emean="","",emean - zscore*IF(ese&gt;0,ese,esdev/SQRT(egall)))))</f>
        <v/>
      </c>
      <c r="G62" s="201" t="str">
        <f>IF(F62&lt;&gt;H62,"to","")</f>
        <v/>
      </c>
      <c r="H62" s="92" t="str">
        <f>IF(egall="","",IF(AND(ese="",esdev=""),"",IF(emean="","",emean + zscore*IF(ese&gt;0,ese,esdev/SQRT(egall)))))</f>
        <v/>
      </c>
      <c r="I62" s="190" t="str">
        <f>IF(cgall="","",IF(AND(cse="",csdev=""),"",IF(cmean="","",cmean-zscore*IF(cse&gt;0,cse,csdev/SQRT(cgall)))))</f>
        <v/>
      </c>
      <c r="J62" s="201" t="str">
        <f>IF(I62&lt;&gt;K62,"to","")</f>
        <v/>
      </c>
      <c r="K62" s="191" t="str">
        <f>IF(cgall="","",IF(AND(cse="",csdev=""),"",IF(cmean="","",cmean + zscore*IF(cse&gt;0,cse,csdev/SQRT(cgall)))))</f>
        <v/>
      </c>
      <c r="L62" s="93" t="str">
        <f>IF(OR(cgall="",egall=""),"",IF(OR(AND(ese="",esdev=""),AND(cse="",csdev="")),"",IF(cmean="","",IF(rm="N/A","N/A",MAX(0,rm-(TINV((100-ci)/100,egall+cgall-2)*rm*SQRT(IF(ese&gt;0,ese,IF(esdev&gt;0,esdev/SQRT(egall),))^2/meg^2+IF(cse&gt;0,cse,IF(csdev&gt;0,csdev/SQRT(cgall),))^2/mcg^2)))))))</f>
        <v/>
      </c>
      <c r="M62" s="201" t="str">
        <f>IF(L62&lt;&gt;N62,"to","")</f>
        <v/>
      </c>
      <c r="N62" s="92" t="str">
        <f>IF(OR(cgall="",egall=""),"",IF(OR(AND(ese="",esdev=""),AND(cse="",csdev="")),"",IF(cmean="","",IF(rm="N/A","N/A",rm +(TINV((100-ci)/100,egall+cgall-2)*rm*SQRT(IF(ese&gt;0,ese,IF(esdev&gt;0,esdev/SQRT(egall),))^2/meg^2 + IF(cse&gt;0,cse,IF(csdev&gt;0,csdev/SQRT(cgall),))^2/mcg^2))))))</f>
        <v/>
      </c>
      <c r="O62" s="190" t="str">
        <f>IF(OR(cgall="",egall=""),"",IF(OR(AND(ese="",esdev=""),AND(cse="",csdev="")),"",IF(cmean="","",md -(TINV((100-ci)/100,egall+cgall-2)*SQRT(IF(ese&gt;0,ese,IF(esdev&gt;0,esdev/SQRT(egall),))^2 + IF(cse&gt;0,cse,IF(csdev&gt;0,csdev/SQRT(cgall),))^2)))))</f>
        <v/>
      </c>
      <c r="P62" s="201" t="str">
        <f>IF(O62&lt;&gt;Q62,"to","")</f>
        <v/>
      </c>
      <c r="Q62" s="191" t="str">
        <f>IF(OR(cgall="",egall=""),"",IF(OR(AND(ese="",esdev=""),AND(cse="",csdev="")),"",IF(cmean="","",md +(TINV((100-ci)/100,egall+cgall-2)*SQRT(IF(ese&gt;0,ese,IF(esdev&gt;0,esdev/SQRT(egall),))^2 + IF(cse&gt;0,cse,IF(csdev&gt;0,csdev/SQRT(cgall),))^2)))))</f>
        <v/>
      </c>
      <c r="R62" s="240"/>
      <c r="S62" s="241"/>
      <c r="T62" s="242"/>
      <c r="U62" s="96"/>
    </row>
    <row r="63" spans="1:24" ht="12.75" customHeight="1">
      <c r="A63" s="302"/>
      <c r="B63" s="203" t="s">
        <v>56</v>
      </c>
      <c r="C63" s="204"/>
      <c r="D63" s="205"/>
      <c r="E63" s="206"/>
      <c r="F63" s="207"/>
      <c r="G63" s="208"/>
      <c r="H63" s="209"/>
      <c r="I63" s="210"/>
      <c r="J63" s="208"/>
      <c r="K63" s="211"/>
      <c r="L63" s="212"/>
      <c r="M63" s="208"/>
      <c r="N63" s="209"/>
      <c r="O63" s="210"/>
      <c r="P63" s="208"/>
      <c r="Q63" s="211"/>
      <c r="R63" s="237"/>
      <c r="S63" s="238"/>
      <c r="T63" s="239"/>
      <c r="U63" s="96"/>
    </row>
    <row r="64" spans="1:24" ht="12.75" customHeight="1">
      <c r="A64" s="302"/>
      <c r="B64" s="298" t="s">
        <v>65</v>
      </c>
      <c r="C64" s="299"/>
      <c r="D64" s="299"/>
      <c r="E64" s="136"/>
      <c r="F64" s="213"/>
      <c r="G64" s="138" t="str">
        <f>IF(emean="","",emean)</f>
        <v/>
      </c>
      <c r="H64" s="214"/>
      <c r="I64" s="146"/>
      <c r="J64" s="138" t="str">
        <f>IF(cmean="","",cmean)</f>
        <v/>
      </c>
      <c r="K64" s="89"/>
      <c r="L64" s="135"/>
      <c r="M64" s="138" t="str">
        <f>IF(cmean&lt;&gt;0,IF(emean/cmean&gt;0,emean/cmean,"N/A"),"")</f>
        <v/>
      </c>
      <c r="N64" s="215"/>
      <c r="O64" s="146"/>
      <c r="P64" s="138" t="str">
        <f>IF(emean="","",IF(cmean="","",emean-cmean))</f>
        <v/>
      </c>
      <c r="Q64" s="90"/>
      <c r="R64" s="240"/>
      <c r="S64" s="241"/>
      <c r="T64" s="242"/>
      <c r="U64" s="96"/>
    </row>
    <row r="65" spans="1:24" ht="12.75" customHeight="1">
      <c r="A65" s="303"/>
      <c r="B65" s="216"/>
      <c r="C65" s="114"/>
      <c r="D65" s="152" t="str">
        <f>ci &amp; "% CIs"</f>
        <v>95% CIs</v>
      </c>
      <c r="E65" s="141"/>
      <c r="F65" s="59" t="str">
        <f>IF(egfollow="","",IF(AND(ese="",esdev=""),"",IF(emean="","",emean - zscore*IF(ese&gt;0,ese,esdev/SQRT(egfollow)))))</f>
        <v/>
      </c>
      <c r="G65" s="60" t="str">
        <f>IF(F65&lt;&gt;H65,"to","")</f>
        <v/>
      </c>
      <c r="H65" s="61" t="str">
        <f>IF(egfollow="","",IF(AND(ese="",esdev=""),"",IF(emean="","",emean + zscore*IF(ese&gt;0,ese,esdev/SQRT(egfollow)))))</f>
        <v/>
      </c>
      <c r="I65" s="62" t="str">
        <f>IF(cgfollow="","",IF(AND(cse="",csdev=""),"",IF(cmean="","",cmean-zscore*IF(cse&gt;0,cse,csdev/SQRT(cgfollow)))))</f>
        <v/>
      </c>
      <c r="J65" s="60" t="str">
        <f>IF(I65&lt;&gt;K65,"to","")</f>
        <v/>
      </c>
      <c r="K65" s="63" t="str">
        <f>IF(cgfollow="","",IF(AND(cse="",csdev=""),"",IF(cmean="","",cmean + zscore*IF(cse&gt;0,cse,csdev/SQRT(cgfollow)))))</f>
        <v/>
      </c>
      <c r="L65" s="64" t="str">
        <f>IF(OR(egfollow="",cgfollow=""),"",IF(OR(AND(ese="",esdev=""),AND(cse="",csdev="")),"",IF(cmean="","",IF(rm="N/A","N/A",MAX(0,rm-(TINV((100-ci)/100,egfollow+cgfollow-2)*rm*SQRT(IF(ese&gt;0,ese,IF(esdev&gt;0,esdev/SQRT(egfollow),))^2/meg^2+IF(cse&gt;0,cse,IF(csdev&gt;0,csdev/SQRT(cgfollow),))^2/mcg^2)))))))</f>
        <v/>
      </c>
      <c r="M65" s="60" t="str">
        <f>IF(L65&lt;&gt;N65,"to","")</f>
        <v/>
      </c>
      <c r="N65" s="61" t="str">
        <f>IF(OR(egfollow="",cgfollow=""),"",IF(OR(AND(ese="",esdev=""),AND(cse="",csdev="")),"",IF(cmean="","",IF(rm="N/A","N/A",rm +(TINV((100-ci)/100,egfollow+cgfollow-2)*rm*SQRT(IF(ese&gt;0,ese,IF(esdev&gt;0,esdev/SQRT(egfollow),))^2/meg^2 + IF(cse&gt;0,cse,IF(csdev&gt;0,csdev/SQRT(cgfollow),))^2/mcg^2))))))</f>
        <v/>
      </c>
      <c r="O65" s="62" t="str">
        <f>IF(OR(egfollow="",cgfollow=""),"",IF(OR(AND(ese="",esdev=""),AND(cse="",csdev="")),"",IF(cmean="","",md -(TINV((100-ci)/100,egfollow+cgfollow-2)*SQRT(IF(ese&gt;0,ese,IF(esdev&gt;0,esdev/SQRT(egfollow),))^2 + IF(cse&gt;0,cse,IF(csdev&gt;0,csdev/SQRT(cgfollow),))^2)))))</f>
        <v/>
      </c>
      <c r="P65" s="60" t="str">
        <f>IF(O65&lt;&gt;Q65,"to","")</f>
        <v/>
      </c>
      <c r="Q65" s="63" t="str">
        <f>IF(OR(egfollow="",cgfollow=""),"",IF(OR(AND(ese="",esdev=""),AND(cse="",csdev="")),"",IF(cmean="","",md +(TINV((100-ci)/100,egfollow+cgfollow-2)*SQRT(IF(ese&gt;0,ese,IF(esdev&gt;0,esdev/SQRT(egfollow),))^2 + IF(cse&gt;0,cse,IF(csdev&gt;0,csdev/SQRT(cgfollow),))^2)))))</f>
        <v/>
      </c>
      <c r="R65" s="293"/>
      <c r="S65" s="294"/>
      <c r="T65" s="295"/>
      <c r="U65" s="96"/>
    </row>
    <row r="66" spans="1:24" ht="12.75" customHeight="1">
      <c r="A66" s="202"/>
      <c r="B66" s="202"/>
      <c r="C66" s="202"/>
      <c r="D66" s="202"/>
      <c r="E66" s="202"/>
      <c r="F66" s="202"/>
      <c r="G66" s="202"/>
      <c r="H66" s="202"/>
      <c r="I66" s="202"/>
      <c r="J66" s="202"/>
      <c r="K66" s="202"/>
      <c r="L66" s="202"/>
      <c r="M66" s="202"/>
      <c r="N66" s="202"/>
      <c r="O66" s="202"/>
      <c r="P66" s="202" t="s">
        <v>39</v>
      </c>
      <c r="Q66" s="269" t="s">
        <v>40</v>
      </c>
      <c r="R66" s="269"/>
      <c r="S66" s="269"/>
      <c r="T66" s="269"/>
      <c r="V66" s="102"/>
      <c r="W66" s="102"/>
      <c r="X66" s="102"/>
    </row>
    <row r="67" spans="1:24" s="102" customFormat="1" ht="12"/>
    <row r="68" spans="1:24" s="102" customFormat="1" ht="12"/>
    <row r="69" spans="1:24" s="102" customFormat="1" ht="12"/>
    <row r="70" spans="1:24" s="102" customFormat="1" ht="12"/>
    <row r="71" spans="1:24" s="102" customFormat="1" ht="12"/>
    <row r="72" spans="1:24" s="102" customFormat="1" ht="12"/>
    <row r="73" spans="1:24" s="102" customFormat="1">
      <c r="V73" s="95"/>
      <c r="W73" s="95"/>
      <c r="X73" s="95"/>
    </row>
    <row r="74" spans="1:24" s="102" customFormat="1">
      <c r="V74" s="95"/>
      <c r="W74" s="95"/>
      <c r="X74" s="95"/>
    </row>
    <row r="75" spans="1:24" s="102" customFormat="1">
      <c r="V75" s="95"/>
      <c r="W75" s="95"/>
      <c r="X75" s="95"/>
    </row>
  </sheetData>
  <sheetProtection selectLockedCells="1"/>
  <mergeCells count="51">
    <mergeCell ref="P12:T19"/>
    <mergeCell ref="P20:T23"/>
    <mergeCell ref="A47:A49"/>
    <mergeCell ref="P6:T7"/>
    <mergeCell ref="R63:T65"/>
    <mergeCell ref="B58:D58"/>
    <mergeCell ref="B61:D61"/>
    <mergeCell ref="B64:D64"/>
    <mergeCell ref="C55:D55"/>
    <mergeCell ref="A51:A65"/>
    <mergeCell ref="D40:F40"/>
    <mergeCell ref="A32:A46"/>
    <mergeCell ref="A16:A31"/>
    <mergeCell ref="K24:N24"/>
    <mergeCell ref="K25:N25"/>
    <mergeCell ref="D41:F42"/>
    <mergeCell ref="D33:F34"/>
    <mergeCell ref="Q66:T66"/>
    <mergeCell ref="G6:J6"/>
    <mergeCell ref="L53:N53"/>
    <mergeCell ref="O53:Q53"/>
    <mergeCell ref="R54:T54"/>
    <mergeCell ref="D16:G16"/>
    <mergeCell ref="H12:I12"/>
    <mergeCell ref="D17:G17"/>
    <mergeCell ref="J17:M17"/>
    <mergeCell ref="P9:T11"/>
    <mergeCell ref="J16:M16"/>
    <mergeCell ref="P8:T8"/>
    <mergeCell ref="D32:F32"/>
    <mergeCell ref="V57:W59"/>
    <mergeCell ref="R60:T62"/>
    <mergeCell ref="F51:K51"/>
    <mergeCell ref="L51:Q51"/>
    <mergeCell ref="R51:T53"/>
    <mergeCell ref="F52:H52"/>
    <mergeCell ref="I52:K52"/>
    <mergeCell ref="L52:N52"/>
    <mergeCell ref="O52:Q52"/>
    <mergeCell ref="F53:H53"/>
    <mergeCell ref="I53:K53"/>
    <mergeCell ref="L4:T4"/>
    <mergeCell ref="P5:T5"/>
    <mergeCell ref="F4:G4"/>
    <mergeCell ref="A5:A15"/>
    <mergeCell ref="K12:N12"/>
    <mergeCell ref="B4:C4"/>
    <mergeCell ref="D4:E4"/>
    <mergeCell ref="H4:I4"/>
    <mergeCell ref="J4:K4"/>
    <mergeCell ref="G8:J8"/>
  </mergeCells>
  <phoneticPr fontId="26" type="noConversion"/>
  <dataValidations xWindow="1534" yWindow="680" count="28">
    <dataValidation type="whole" allowBlank="1" showInputMessage="1" showErrorMessage="1" errorTitle="Invalid entry" error="Value must be a positive whole number and not greater than the total participant population" promptTitle="Exposure Group (EG)" prompt="Enter the number who were allocated to the exposure group, whether or not they received it or completed follow-up." sqref="H19">
      <formula1>0</formula1>
      <formula2>H12</formula2>
    </dataValidation>
    <dataValidation type="whole" allowBlank="1" showInputMessage="1" showErrorMessage="1" errorTitle="Invalid entry" error="Value must be a positive whole number and not greater than the total participant population" promptTitle="Comparison Group (CG)" prompt="Enter the number who were allocated to the comparison group, whether or not they received it or completed follow-up." sqref="I19">
      <formula1>0</formula1>
      <formula2>H12</formula2>
    </dataValidation>
    <dataValidation type="whole" allowBlank="1" showInputMessage="1" showErrorMessage="1" errorTitle="Invalid entry" error="Value must be a non-negative whole number and can't be greater than the total EG participants" promptTitle="Dropped pre-intervention" prompt="Enter here the number allocated to the exposure group who did not initiate the exposure group intervention._x000a_" sqref="H22">
      <formula1>0</formula1>
      <formula2>H19</formula2>
    </dataValidation>
    <dataValidation type="whole" allowBlank="1" showInputMessage="1" showErrorMessage="1" errorTitle="Invalid entry" error="Value must be a non-negative whole number and can't be greater than the total CG participants" promptTitle="Dropped pre-intervention" prompt="Enter here the number allocated to the comparison group who did not initiate the comparison group intervention." sqref="I22">
      <formula1>0</formula1>
      <formula2>I19</formula2>
    </dataValidation>
    <dataValidation type="whole" allowBlank="1" showInputMessage="1" showErrorMessage="1" errorTitle="Invalid entry" error="Value must be a non-negative whole number and can't be greater than the total EG participants" promptTitle="Lost during/post-intervention" prompt="Enter here those who were allocated to exposure intervention, did receive some/all of it, but were lost to follow-up." sqref="H28">
      <formula1>0</formula1>
      <formula2>H19</formula2>
    </dataValidation>
    <dataValidation type="whole" allowBlank="1" showInputMessage="1" showErrorMessage="1" errorTitle="Invalid entry" error="Value must be a non-negative whole number and can't be greater than the total CG participants" promptTitle="Lost during/post-intervention" prompt="Enter here those who were allocated to comparison intervention, did receive some/all of it, but were lost to follow-up" sqref="I28">
      <formula1>0</formula1>
      <formula2>I19</formula2>
    </dataValidation>
    <dataValidation type="whole" operator="greaterThan" allowBlank="1" showInputMessage="1" showErrorMessage="1" errorTitle="Invalid entry" error="Value must be a non-negative whole number and can't be greater than the total EG participants" promptTitle="Completed follow-up/intervention" prompt="Depending on data provided, enter number of persons completing intervention ('on-treatment' analyses) OR for completed follow-up analyses enter either persons OR person-time. If person-time given set 'Report results per' (below) to 1." sqref="H25">
      <formula1>0</formula1>
    </dataValidation>
    <dataValidation type="whole" operator="greaterThan" allowBlank="1" showInputMessage="1" showErrorMessage="1" errorTitle="Invalid entry" error="Value must be a non-negative whole number and can't be greater than the total CG participants" promptTitle="Completed follow-up/intervention" prompt="Depending on data provided, enter number of persons completing intervention ('on-treatment' analyses) OR for completed follow-up analyses enter either persons OR person-time. If person-time given set 'Report results per' (below) to 1." sqref="I25">
      <formula1>0</formula1>
    </dataValidation>
    <dataValidation allowBlank="1" showInputMessage="1" showErrorMessage="1" promptTitle="Which outcome" prompt="State the categorical outcome being analysed here." sqref="D33:F34"/>
    <dataValidation allowBlank="1" showInputMessage="1" showErrorMessage="1" promptTitle="Which outcome" prompt="State the numerical outcome being analysed here." sqref="D41:F42"/>
    <dataValidation type="whole" allowBlank="1" showInputMessage="1" showErrorMessage="1" errorTitle="Invalid entry" error="Value must be a non-negative whole number and can't be greater than the number of EG participants who completed follow-up" promptTitle="Participants with outcomes" prompt="Enter the number of participants in the exposed group who have the outcome of interest._x000a_ _x000a_It cannot be greater than the number completed follow-up." sqref="H35">
      <formula1>0</formula1>
      <formula2>egfollow</formula2>
    </dataValidation>
    <dataValidation type="whole" allowBlank="1" showInputMessage="1" showErrorMessage="1" errorTitle="Invalid entry" error="Value must be a non-negative whole number and can't be greater than the number of CG participants who completed follow-up" promptTitle="Participants with outcomes" prompt="Enter the number of participants in the comparison group who have the outcome of interest. _x000a__x000a_It cannot be greater than the number completed follow-up." sqref="I35">
      <formula1>0</formula1>
      <formula2>cgfollow</formula2>
    </dataValidation>
    <dataValidation allowBlank="1" showInputMessage="1" showErrorMessage="1" promptTitle="Participants without outcome" prompt="Entry is optional, not used for calculations." sqref="H38:I38"/>
    <dataValidation type="decimal" allowBlank="1" showInputMessage="1" showErrorMessage="1" errorTitle="Invalid entry" error="Must be a number" promptTitle="Mean" prompt="Enter the mean of the outcome measure for the exposure group." sqref="H43">
      <formula1>-500000</formula1>
      <formula2>500000</formula2>
    </dataValidation>
    <dataValidation type="decimal" allowBlank="1" showInputMessage="1" showErrorMessage="1" errorTitle="Invalid entry" error="Must be a number" promptTitle="Standard deviation" prompt="Enter either standard deviation (SD) here, or standard error (SE) in the line below." sqref="H44:I44">
      <formula1>-500000</formula1>
      <formula2>500000</formula2>
    </dataValidation>
    <dataValidation type="decimal" allowBlank="1" showInputMessage="1" showErrorMessage="1" errorTitle="Invalid entry" error="Must be a number" promptTitle="Mean" prompt="Enter the mean of the outcome measure for the comparison group." sqref="I43">
      <formula1>-500000</formula1>
      <formula2>500000</formula2>
    </dataValidation>
    <dataValidation type="decimal" allowBlank="1" showInputMessage="1" showErrorMessage="1" errorTitle="Invalid entry" error="Must be a number" promptTitle="Standard error" prompt="Enter either standard error (SE)  here, or standard deviation (SD) in the line above." sqref="H45:I45">
      <formula1>-500000</formula1>
      <formula2>500000</formula2>
    </dataValidation>
    <dataValidation allowBlank="1" showInputMessage="1" showErrorMessage="1" promptTitle="Report occurences per..." prompt="In GATE EGO, CGO and EGO-CGO are presented per 100 persons as the default setting.  If EGO-CGO is &lt;1, it is recommended that you change the default (per persons) setting to 1000, 10000 etc  to make EGO-CGO &gt;1" sqref="H48"/>
    <dataValidation type="whole" operator="greaterThan" allowBlank="1" showInputMessage="1" showErrorMessage="1" errorTitle="Invalid entry" error="Value must be a whole number greater than 20" promptTitle="Participant population" prompt="Enter total number of participants enrolled in the study." sqref="H12:I12">
      <formula1>20</formula1>
    </dataValidation>
    <dataValidation allowBlank="1" showInputMessage="1" showErrorMessage="1" promptTitle="Assess by?" prompt="Who assessed this research report?  Enter initials or own self-identifier." sqref="D4:E4"/>
    <dataValidation allowBlank="1" showInputMessage="1" showErrorMessage="1" promptTitle="Assess when?" prompt="When was this research report assessed?" sqref="H4:I4"/>
    <dataValidation allowBlank="1" showInputMessage="1" showErrorMessage="1" promptTitle="Publication details" prompt="Enter abbreviated publication details of study: main author, journal &amp; year of publication. _x000a_Enter full citation on Page 1 under &quot;Evidence Selected&quot;" sqref="L4:T4"/>
    <dataValidation type="list" showInputMessage="1" showErrorMessage="1" sqref="G50">
      <formula1>"90,95,99"</formula1>
    </dataValidation>
    <dataValidation allowBlank="1" showInputMessage="1" showErrorMessage="1" promptTitle="Exposure" prompt="Enter here brief description of exposure intervention (e.g. penicillin, surgery)" sqref="D17:G17"/>
    <dataValidation allowBlank="1" showInputMessage="1" showErrorMessage="1" promptTitle="Comparison" prompt="Enter here brief description of comparison intervention (e.g. placebo tablet, physiotherapy)" sqref="J17:M17"/>
    <dataValidation allowBlank="1" showInputMessage="1" showErrorMessage="1" promptTitle="Participant subgroup" prompt="Enter here brief description of the Participant group, if participants have been stratified into different groups prior to allocation to E and C (e.g. high or low risk of study outcome)" sqref="K12:N12"/>
    <dataValidation allowBlank="1" showInputMessage="1" showErrorMessage="1" promptTitle="Enter follow-up type" prompt="Types of f/u numbers reported:_x000a_1. persons 'on-treatment' (who completed treatment)_x000a_2. persons completed follow-up (but not necessarily treatment)_x000a_3. person-time (note: '% lost to f/up' (green cells below) incorrect if person-time data)_x000a_" sqref="K25:N25"/>
    <dataValidation allowBlank="1" showInputMessage="1" showErrorMessage="1" promptTitle="Percentage lost to follow up" prompt="these percentages will be incorrect if person-year data are entered into the center cells in the circle" sqref="H30:I30"/>
  </dataValidations>
  <pageMargins left="0.70866141732283472" right="0.70866141732283472" top="0.74803149606299213" bottom="0.74803149606299213" header="0.31496062992125984" footer="0.31496062992125984"/>
  <pageSetup scale="72" orientation="portrait"/>
  <headerFooter>
    <oddFooter xml:space="preserve">&amp;L&amp;8&amp;F, &amp;A
&amp;D&amp;R&amp;8
Downloadable from  www.epiq.co.nz
Copyright © 2004 Rod Jackson, University of Auckland&amp;11 </oddFooter>
  </headerFooter>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Analysis 1</vt:lpstr>
    </vt:vector>
  </TitlesOfParts>
  <Company>The University of Auckland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E Warren</dc:creator>
  <cp:lastModifiedBy>Rod Jackson</cp:lastModifiedBy>
  <cp:lastPrinted>2013-07-07T21:16:39Z</cp:lastPrinted>
  <dcterms:created xsi:type="dcterms:W3CDTF">2011-09-25T22:43:16Z</dcterms:created>
  <dcterms:modified xsi:type="dcterms:W3CDTF">2014-05-13T03:51:55Z</dcterms:modified>
</cp:coreProperties>
</file>