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615" windowWidth="17400" windowHeight="13080" activeTab="1"/>
  </bookViews>
  <sheets>
    <sheet name="Instructions" sheetId="1" r:id="rId1"/>
    <sheet name="Page1" sheetId="2" r:id="rId2"/>
    <sheet name="Page2" sheetId="3" r:id="rId3"/>
    <sheet name="Page2 (2)" sheetId="4" r:id="rId4"/>
    <sheet name="Page3" sheetId="5" r:id="rId5"/>
    <sheet name="Page4" sheetId="6" r:id="rId6"/>
    <sheet name="Overflow" sheetId="7" r:id="rId7"/>
  </sheets>
  <externalReferences>
    <externalReference r:id="rId10"/>
    <externalReference r:id="rId11"/>
  </externalReferences>
  <definedNames>
    <definedName name="aeg" localSheetId="0">'[1]Page2'!$H$40</definedName>
    <definedName name="aeg" localSheetId="6">'[1]Page2'!$H$40</definedName>
    <definedName name="aeg" localSheetId="1">'Page1'!#REF!</definedName>
    <definedName name="aeg" localSheetId="2">'Page2'!$H$38</definedName>
    <definedName name="aeg" localSheetId="3">'Page2 (2)'!$H$38</definedName>
    <definedName name="aeg" localSheetId="4">'Page3'!#REF!</definedName>
    <definedName name="aeg" localSheetId="5">'Page4'!#REF!</definedName>
    <definedName name="aeg">#REF!</definedName>
    <definedName name="aeg1">'[2]Page2'!$H$40</definedName>
    <definedName name="aegf" localSheetId="6">#REF!</definedName>
    <definedName name="aegf" localSheetId="1">'Page1'!#REF!</definedName>
    <definedName name="aegf" localSheetId="2">'Page2'!#REF!</definedName>
    <definedName name="aegf" localSheetId="3">'Page2 (2)'!#REF!</definedName>
    <definedName name="aegf" localSheetId="4">'Page3'!#REF!</definedName>
    <definedName name="aegf" localSheetId="5">'Page4'!#REF!</definedName>
    <definedName name="aegf">#REF!</definedName>
    <definedName name="allin" localSheetId="0">'[1]Page2'!$J$29</definedName>
    <definedName name="allin" localSheetId="6">'[1]Page2'!$J$29</definedName>
    <definedName name="allin" localSheetId="1">'Page1'!#REF!</definedName>
    <definedName name="allin" localSheetId="2">'Page2'!$J$22</definedName>
    <definedName name="allin" localSheetId="3">'Page2 (2)'!$J$22</definedName>
    <definedName name="allin" localSheetId="4">'Page3'!#REF!</definedName>
    <definedName name="allin" localSheetId="5">'Page4'!#REF!</definedName>
    <definedName name="allin">#REF!</definedName>
    <definedName name="alpha" localSheetId="0">'[1]Page2'!$B$51</definedName>
    <definedName name="alpha" localSheetId="6">'[1]Page2'!$B$51</definedName>
    <definedName name="alpha" localSheetId="1">'Page1'!#REF!</definedName>
    <definedName name="alpha" localSheetId="2">'Page2'!$B$61</definedName>
    <definedName name="alpha" localSheetId="3">'Page2 (2)'!$B$61</definedName>
    <definedName name="alpha" localSheetId="4">'Page3'!#REF!</definedName>
    <definedName name="alpha" localSheetId="5">'Page4'!#REF!</definedName>
    <definedName name="alpha">#REF!</definedName>
    <definedName name="bcg" localSheetId="0">'[1]Page2'!$I$40</definedName>
    <definedName name="bcg" localSheetId="6">'[1]Page2'!$I$40</definedName>
    <definedName name="bcg" localSheetId="1">'Page1'!#REF!</definedName>
    <definedName name="bcg" localSheetId="2">'Page2'!$I$38</definedName>
    <definedName name="bcg" localSheetId="3">'Page2 (2)'!$I$38</definedName>
    <definedName name="bcg" localSheetId="4">'Page3'!#REF!</definedName>
    <definedName name="bcg" localSheetId="5">'Page4'!#REF!</definedName>
    <definedName name="bcg">#REF!</definedName>
    <definedName name="ccg" localSheetId="1">'Page1'!#REF!</definedName>
    <definedName name="ccg" localSheetId="2">'Page2'!$I$41</definedName>
    <definedName name="ccg" localSheetId="3">'Page2 (2)'!$I$41</definedName>
    <definedName name="ccg" localSheetId="4">'Page3'!#REF!</definedName>
    <definedName name="ccg" localSheetId="5">'Page4'!#REF!</definedName>
    <definedName name="ccg">#REF!</definedName>
    <definedName name="ceg" localSheetId="0">'[1]Page2'!$H$43</definedName>
    <definedName name="ceg" localSheetId="6">'[1]Page2'!$H$43</definedName>
    <definedName name="ceg" localSheetId="1">'Page1'!#REF!</definedName>
    <definedName name="ceg" localSheetId="2">'Page2'!#REF!</definedName>
    <definedName name="ceg" localSheetId="3">'Page2 (2)'!#REF!</definedName>
    <definedName name="ceg" localSheetId="4">'Page3'!#REF!</definedName>
    <definedName name="ceg" localSheetId="5">'Page4'!#REF!</definedName>
    <definedName name="ceg">#REF!</definedName>
    <definedName name="cgd" localSheetId="1">'Page1'!#REF!</definedName>
    <definedName name="cgd" localSheetId="2">'Page2'!$I$25</definedName>
    <definedName name="cgd" localSheetId="3">'Page2 (2)'!$I$25</definedName>
    <definedName name="cgd" localSheetId="4">'Page3'!#REF!</definedName>
    <definedName name="cgd" localSheetId="5">'Page4'!#REF!</definedName>
    <definedName name="cgd">#REF!</definedName>
    <definedName name="cgf" localSheetId="0">'[1]Page2'!$I$28</definedName>
    <definedName name="cgf" localSheetId="6">'[1]Page2'!$I$28</definedName>
    <definedName name="cgf" localSheetId="1">'Page1'!#REF!</definedName>
    <definedName name="cgf" localSheetId="2">'Page2'!$I$28</definedName>
    <definedName name="cgf" localSheetId="3">'Page2 (2)'!$I$28</definedName>
    <definedName name="cgf" localSheetId="4">'Page3'!#REF!</definedName>
    <definedName name="cgf" localSheetId="5">'Page4'!#REF!</definedName>
    <definedName name="cgf">#REF!</definedName>
    <definedName name="cgin" localSheetId="1">'Page1'!#REF!</definedName>
    <definedName name="cgin" localSheetId="2">'Page2'!$I$22</definedName>
    <definedName name="cgin" localSheetId="3">'Page2 (2)'!$I$22</definedName>
    <definedName name="cgin" localSheetId="4">'Page3'!#REF!</definedName>
    <definedName name="cgin" localSheetId="5">'Page4'!#REF!</definedName>
    <definedName name="cgin">#REF!</definedName>
    <definedName name="cgl" localSheetId="0">'[1]Page2'!#REF!</definedName>
    <definedName name="cgl" localSheetId="6">'[1]Page2'!#REF!</definedName>
    <definedName name="cgl" localSheetId="1">'Page1'!#REF!</definedName>
    <definedName name="cgl" localSheetId="2">'Page2'!$I$31</definedName>
    <definedName name="cgl" localSheetId="3">'Page2 (2)'!$I$31</definedName>
    <definedName name="cgl" localSheetId="4">'Page3'!#REF!</definedName>
    <definedName name="cgl" localSheetId="5">'Page4'!#REF!</definedName>
    <definedName name="cgl">#REF!</definedName>
    <definedName name="cgo" localSheetId="0">'[1]Page2'!$I$53</definedName>
    <definedName name="cgo" localSheetId="6">'[1]Page2'!$I$53</definedName>
    <definedName name="cgo" localSheetId="1">'Page1'!#REF!</definedName>
    <definedName name="cgo" localSheetId="2">'Page2'!$I$63</definedName>
    <definedName name="cgo" localSheetId="3">'Page2 (2)'!$I$63</definedName>
    <definedName name="cgo" localSheetId="4">'Page3'!#REF!</definedName>
    <definedName name="cgo" localSheetId="5">'Page4'!#REF!</definedName>
    <definedName name="cgo">#REF!</definedName>
    <definedName name="cgof" localSheetId="0">'[1]Page2'!$I$56</definedName>
    <definedName name="cgof" localSheetId="6">'[1]Page2'!$I$56</definedName>
    <definedName name="cgof" localSheetId="1">'Page1'!#REF!</definedName>
    <definedName name="cgof" localSheetId="2">'Page2'!$I$66</definedName>
    <definedName name="cgof" localSheetId="3">'Page2 (2)'!$I$66</definedName>
    <definedName name="cgof" localSheetId="4">'Page3'!#REF!</definedName>
    <definedName name="cgof" localSheetId="5">'Page4'!#REF!</definedName>
    <definedName name="cgof">#REF!</definedName>
    <definedName name="cgot" localSheetId="6">#REF!</definedName>
    <definedName name="cgot" localSheetId="1">'Page1'!#REF!</definedName>
    <definedName name="cgot" localSheetId="2">'Page2'!#REF!</definedName>
    <definedName name="cgot" localSheetId="3">'Page2 (2)'!#REF!</definedName>
    <definedName name="cgot" localSheetId="4">'Page3'!#REF!</definedName>
    <definedName name="cgot" localSheetId="5">'Page4'!#REF!</definedName>
    <definedName name="cgot">#REF!</definedName>
    <definedName name="ci" localSheetId="0">'[1]Page2'!$G$49</definedName>
    <definedName name="ci" localSheetId="6">'[1]Page2'!$G$49</definedName>
    <definedName name="ci" localSheetId="1">'Page1'!#REF!</definedName>
    <definedName name="ci" localSheetId="2">'Page2'!$G$58</definedName>
    <definedName name="ci" localSheetId="3">'Page2 (2)'!$G$58</definedName>
    <definedName name="ci" localSheetId="4">'Page3'!#REF!</definedName>
    <definedName name="ci" localSheetId="5">'Page4'!#REF!</definedName>
    <definedName name="ci">#REF!</definedName>
    <definedName name="dcg" localSheetId="0">'[1]Page2'!$I$43</definedName>
    <definedName name="dcg" localSheetId="6">'[1]Page2'!$I$43</definedName>
    <definedName name="dcg" localSheetId="1">'Page1'!#REF!</definedName>
    <definedName name="dcg" localSheetId="2">'Page2'!$I$41</definedName>
    <definedName name="dcg" localSheetId="3">'Page2 (2)'!$I$41</definedName>
    <definedName name="dcg" localSheetId="4">'Page3'!#REF!</definedName>
    <definedName name="dcg" localSheetId="5">'Page4'!#REF!</definedName>
    <definedName name="dcg">#REF!</definedName>
    <definedName name="egd" localSheetId="0">'[1]Page2'!$H$26</definedName>
    <definedName name="egd" localSheetId="6">'[1]Page2'!$H$26</definedName>
    <definedName name="egd" localSheetId="1">'Page1'!#REF!</definedName>
    <definedName name="egd" localSheetId="2">'Page2'!$H$25</definedName>
    <definedName name="egd" localSheetId="3">'Page2 (2)'!$H$25</definedName>
    <definedName name="egd" localSheetId="4">'Page3'!#REF!</definedName>
    <definedName name="egd" localSheetId="5">'Page4'!#REF!</definedName>
    <definedName name="egd">#REF!</definedName>
    <definedName name="egf" localSheetId="0">'[1]Page2'!$H$28</definedName>
    <definedName name="egf" localSheetId="6">'[1]Page2'!$H$28</definedName>
    <definedName name="egf" localSheetId="1">'Page1'!#REF!</definedName>
    <definedName name="egf" localSheetId="2">'Page2'!$H$28</definedName>
    <definedName name="egf" localSheetId="3">'Page2 (2)'!$H$28</definedName>
    <definedName name="egf" localSheetId="4">'Page3'!#REF!</definedName>
    <definedName name="egf" localSheetId="5">'Page4'!#REF!</definedName>
    <definedName name="egf">#REF!</definedName>
    <definedName name="egin" localSheetId="1">'Page1'!#REF!</definedName>
    <definedName name="egin" localSheetId="2">'Page2'!$H$22</definedName>
    <definedName name="egin" localSheetId="3">'Page2 (2)'!$H$22</definedName>
    <definedName name="egin" localSheetId="4">'Page3'!#REF!</definedName>
    <definedName name="egin" localSheetId="5">'Page4'!#REF!</definedName>
    <definedName name="egin">#REF!</definedName>
    <definedName name="egl" localSheetId="1">'Page1'!#REF!</definedName>
    <definedName name="egl" localSheetId="2">'Page2'!$H$31</definedName>
    <definedName name="egl" localSheetId="3">'Page2 (2)'!$H$31</definedName>
    <definedName name="egl" localSheetId="4">'Page3'!#REF!</definedName>
    <definedName name="egl" localSheetId="5">'Page4'!#REF!</definedName>
    <definedName name="egl">#REF!</definedName>
    <definedName name="ego" localSheetId="0">'[1]Page2'!$F$53</definedName>
    <definedName name="ego" localSheetId="6">'[1]Page2'!$F$53</definedName>
    <definedName name="ego" localSheetId="1">'Page1'!#REF!</definedName>
    <definedName name="ego" localSheetId="2">'Page2'!$F$63</definedName>
    <definedName name="ego" localSheetId="3">'Page2 (2)'!$F$63</definedName>
    <definedName name="ego" localSheetId="4">'Page3'!#REF!</definedName>
    <definedName name="ego" localSheetId="5">'Page4'!#REF!</definedName>
    <definedName name="ego">#REF!</definedName>
    <definedName name="egof" localSheetId="0">'[1]Page2'!$F$56</definedName>
    <definedName name="egof" localSheetId="6">'[1]Page2'!$F$56</definedName>
    <definedName name="egof" localSheetId="1">'Page1'!#REF!</definedName>
    <definedName name="egof" localSheetId="2">'Page2'!$F$66</definedName>
    <definedName name="egof" localSheetId="3">'Page2 (2)'!$F$66</definedName>
    <definedName name="egof" localSheetId="4">'Page3'!#REF!</definedName>
    <definedName name="egof" localSheetId="5">'Page4'!#REF!</definedName>
    <definedName name="egof">#REF!</definedName>
    <definedName name="egot" localSheetId="6">#REF!</definedName>
    <definedName name="egot" localSheetId="1">'Page1'!#REF!</definedName>
    <definedName name="egot" localSheetId="2">'Page2'!#REF!</definedName>
    <definedName name="egot" localSheetId="3">'Page2 (2)'!#REF!</definedName>
    <definedName name="egot" localSheetId="4">'Page3'!#REF!</definedName>
    <definedName name="egot" localSheetId="5">'Page4'!#REF!</definedName>
    <definedName name="egot">#REF!</definedName>
    <definedName name="lrdp" localSheetId="3">'Page2 (2)'!$O$64</definedName>
    <definedName name="lrdp">'Page2'!$O$64</definedName>
    <definedName name="lrdpf" localSheetId="3">'Page2 (2)'!$O$67</definedName>
    <definedName name="lrdpf">'Page2'!$O$67</definedName>
    <definedName name="mcg" localSheetId="1">'Page1'!#REF!</definedName>
    <definedName name="mcg" localSheetId="2">'Page2'!$J$69</definedName>
    <definedName name="mcg" localSheetId="3">'Page2 (2)'!$J$69</definedName>
    <definedName name="mcg" localSheetId="4">'Page3'!#REF!</definedName>
    <definedName name="mcg" localSheetId="5">'Page4'!#REF!</definedName>
    <definedName name="mcg">#REF!</definedName>
    <definedName name="md" localSheetId="1">'Page1'!#REF!</definedName>
    <definedName name="md" localSheetId="2">'Page2'!$P$69</definedName>
    <definedName name="md" localSheetId="3">'Page2 (2)'!$P$69</definedName>
    <definedName name="md" localSheetId="4">'Page3'!#REF!</definedName>
    <definedName name="md" localSheetId="5">'Page4'!#REF!</definedName>
    <definedName name="md">#REF!</definedName>
    <definedName name="meancg" localSheetId="1">'Page1'!#REF!</definedName>
    <definedName name="meancg" localSheetId="2">'Page2'!$I$46</definedName>
    <definedName name="meancg" localSheetId="3">'Page2 (2)'!$I$46</definedName>
    <definedName name="meancg" localSheetId="4">'Page3'!#REF!</definedName>
    <definedName name="meancg" localSheetId="5">'Page4'!#REF!</definedName>
    <definedName name="meancg">#REF!</definedName>
    <definedName name="meaneg" localSheetId="1">'Page1'!#REF!</definedName>
    <definedName name="meaneg" localSheetId="2">'Page2'!$H$46</definedName>
    <definedName name="meaneg" localSheetId="3">'Page2 (2)'!$H$46</definedName>
    <definedName name="meaneg" localSheetId="4">'Page3'!#REF!</definedName>
    <definedName name="meaneg" localSheetId="5">'Page4'!#REF!</definedName>
    <definedName name="meaneg">#REF!</definedName>
    <definedName name="means" localSheetId="1">'Page1'!#REF!</definedName>
    <definedName name="means" localSheetId="2">'Page2'!$J$46</definedName>
    <definedName name="means" localSheetId="3">'Page2 (2)'!$J$46</definedName>
    <definedName name="means" localSheetId="4">'Page3'!#REF!</definedName>
    <definedName name="means" localSheetId="5">'Page4'!#REF!</definedName>
    <definedName name="means">#REF!</definedName>
    <definedName name="meg" localSheetId="1">'Page1'!#REF!</definedName>
    <definedName name="meg" localSheetId="2">'Page2'!$G$69</definedName>
    <definedName name="meg" localSheetId="3">'Page2 (2)'!$G$69</definedName>
    <definedName name="meg" localSheetId="4">'Page3'!#REF!</definedName>
    <definedName name="meg" localSheetId="5">'Page4'!#REF!</definedName>
    <definedName name="meg">#REF!</definedName>
    <definedName name="msens">'[1]Page2'!$G$56</definedName>
    <definedName name="mspec">'[1]Page2'!$J$53</definedName>
    <definedName name="neither">'[1]Page2'!$H$24</definedName>
    <definedName name="nlrat">'[1]Page2'!$M$56</definedName>
    <definedName name="nnt" localSheetId="0">'[1]Page2'!$S$53</definedName>
    <definedName name="nnt" localSheetId="6">'[1]Page2'!$S$53</definedName>
    <definedName name="nnt" localSheetId="1">'Page1'!#REF!</definedName>
    <definedName name="nnt" localSheetId="2">'Page2'!$S$63</definedName>
    <definedName name="nnt" localSheetId="3">'Page2 (2)'!$S$63</definedName>
    <definedName name="nnt" localSheetId="4">'Page3'!#REF!</definedName>
    <definedName name="nnt" localSheetId="5">'Page4'!#REF!</definedName>
    <definedName name="nnt">#REF!</definedName>
    <definedName name="nntf" localSheetId="1">'Page1'!#REF!</definedName>
    <definedName name="nntf" localSheetId="2">'Page2'!$S$66</definedName>
    <definedName name="nntf" localSheetId="3">'Page2 (2)'!$S$66</definedName>
    <definedName name="nntf" localSheetId="4">'Page3'!#REF!</definedName>
    <definedName name="nntf" localSheetId="5">'Page4'!#REF!</definedName>
    <definedName name="nntf">#REF!</definedName>
    <definedName name="nntt" localSheetId="6">#REF!</definedName>
    <definedName name="nntt" localSheetId="1">'Page1'!#REF!</definedName>
    <definedName name="nntt" localSheetId="2">'Page2'!#REF!</definedName>
    <definedName name="nntt" localSheetId="3">'Page2 (2)'!#REF!</definedName>
    <definedName name="nntt" localSheetId="4">'Page3'!#REF!</definedName>
    <definedName name="nntt" localSheetId="5">'Page4'!#REF!</definedName>
    <definedName name="nntt">#REF!</definedName>
    <definedName name="norm" localSheetId="0">'[1]Page2'!$D$51</definedName>
    <definedName name="norm" localSheetId="6">'[1]Page2'!$D$51</definedName>
    <definedName name="norm" localSheetId="1">'Page1'!#REF!</definedName>
    <definedName name="norm" localSheetId="2">'Page2'!$D$61</definedName>
    <definedName name="norm" localSheetId="3">'Page2 (2)'!$D$61</definedName>
    <definedName name="norm" localSheetId="4">'Page3'!#REF!</definedName>
    <definedName name="norm" localSheetId="5">'Page4'!#REF!</definedName>
    <definedName name="norm">#REF!</definedName>
    <definedName name="npv">'[1]Page2'!$R$56</definedName>
    <definedName name="nr">'[1]Page2'!$L$56</definedName>
    <definedName name="per" localSheetId="1">'Page1'!#REF!</definedName>
    <definedName name="per" localSheetId="2">'Page2'!$K$55</definedName>
    <definedName name="per" localSheetId="3">'Page2 (2)'!$K$55</definedName>
    <definedName name="per" localSheetId="4">'Page3'!#REF!</definedName>
    <definedName name="per" localSheetId="5">'Page4'!#REF!</definedName>
    <definedName name="per">#REF!</definedName>
    <definedName name="plrat">'[1]Page2'!$M$53</definedName>
    <definedName name="pop" localSheetId="0">'[1]Page2'!$H$10</definedName>
    <definedName name="pop" localSheetId="6">'[1]Page2'!$H$10</definedName>
    <definedName name="pop" localSheetId="1">'Page1'!#REF!</definedName>
    <definedName name="pop" localSheetId="2">'Page2'!$H$13</definedName>
    <definedName name="pop" localSheetId="3">'Page2 (2)'!$H$13</definedName>
    <definedName name="pop" localSheetId="4">'Page3'!#REF!</definedName>
    <definedName name="pop" localSheetId="5">'Page4'!#REF!</definedName>
    <definedName name="pop">#REF!</definedName>
    <definedName name="poson">'[1]Page2'!$P$56</definedName>
    <definedName name="posop">'[1]Page2'!$S$53</definedName>
    <definedName name="ppv">'[1]Page2'!$O$53</definedName>
    <definedName name="pretn">'[1]Page2'!$I$59</definedName>
    <definedName name="pretp">'[1]Page2'!$F$59</definedName>
    <definedName name="_xlnm.Print_Area" localSheetId="6">'Overflow'!$A:$J</definedName>
    <definedName name="_xlnm.Print_Area" localSheetId="1">'Page1'!$A$1:$J$30</definedName>
    <definedName name="_xlnm.Print_Area" localSheetId="2">'Page2'!$A$1:$T$73</definedName>
    <definedName name="_xlnm.Print_Area" localSheetId="3">'Page2 (2)'!$A$1:$T$73</definedName>
    <definedName name="_xlnm.Print_Area" localSheetId="4">'Page3'!$A$1:$D$36</definedName>
    <definedName name="_xlnm.Print_Area" localSheetId="5">'Page4'!$A$1:$E$18</definedName>
    <definedName name="rd" localSheetId="1">'Page1'!#REF!</definedName>
    <definedName name="rd" localSheetId="2">'Page2'!$O$63</definedName>
    <definedName name="rd" localSheetId="3">'Page2 (2)'!$O$63</definedName>
    <definedName name="rd" localSheetId="4">'Page3'!#REF!</definedName>
    <definedName name="rd" localSheetId="5">'Page4'!#REF!</definedName>
    <definedName name="rd">#REF!</definedName>
    <definedName name="rdf" localSheetId="1">'Page1'!#REF!</definedName>
    <definedName name="rdf" localSheetId="2">'Page2'!$O$66</definedName>
    <definedName name="rdf" localSheetId="3">'Page2 (2)'!$O$66</definedName>
    <definedName name="rdf" localSheetId="4">'Page3'!#REF!</definedName>
    <definedName name="rdf" localSheetId="5">'Page4'!#REF!</definedName>
    <definedName name="rdf">#REF!</definedName>
    <definedName name="rdp" localSheetId="1">'Page1'!#REF!</definedName>
    <definedName name="rdp" localSheetId="2">'Page2'!$P$63</definedName>
    <definedName name="rdp" localSheetId="3">'Page2 (2)'!$P$63</definedName>
    <definedName name="rdp" localSheetId="4">'Page3'!#REF!</definedName>
    <definedName name="rdp" localSheetId="5">'Page4'!#REF!</definedName>
    <definedName name="rdp">#REF!</definedName>
    <definedName name="rdpf" localSheetId="1">'Page1'!#REF!</definedName>
    <definedName name="rdpf" localSheetId="2">'Page2'!$P$66</definedName>
    <definedName name="rdpf" localSheetId="3">'Page2 (2)'!$P$66</definedName>
    <definedName name="rdpf" localSheetId="4">'Page3'!#REF!</definedName>
    <definedName name="rdpf" localSheetId="5">'Page4'!#REF!</definedName>
    <definedName name="rdpf">#REF!</definedName>
    <definedName name="rdt" localSheetId="6">#REF!</definedName>
    <definedName name="rdt" localSheetId="1">'Page1'!#REF!</definedName>
    <definedName name="rdt" localSheetId="2">'Page2'!#REF!</definedName>
    <definedName name="rdt" localSheetId="3">'Page2 (2)'!#REF!</definedName>
    <definedName name="rdt" localSheetId="4">'Page3'!#REF!</definedName>
    <definedName name="rdt" localSheetId="5">'Page4'!#REF!</definedName>
    <definedName name="rdt">#REF!</definedName>
    <definedName name="rm" localSheetId="1">'Page1'!#REF!</definedName>
    <definedName name="rm" localSheetId="2">'Page2'!$M$69</definedName>
    <definedName name="rm" localSheetId="3">'Page2 (2)'!$M$69</definedName>
    <definedName name="rm" localSheetId="4">'Page3'!#REF!</definedName>
    <definedName name="rm" localSheetId="5">'Page4'!#REF!</definedName>
    <definedName name="rm">#REF!</definedName>
    <definedName name="row1">'[1]Page2'!$K$40</definedName>
    <definedName name="row2">'[1]Page2'!$K$43</definedName>
    <definedName name="rr" localSheetId="0">'[1]Page2'!$L$53</definedName>
    <definedName name="rr" localSheetId="6">'[1]Page2'!$L$53</definedName>
    <definedName name="rr" localSheetId="1">'Page1'!#REF!</definedName>
    <definedName name="rr" localSheetId="2">'Page2'!$M$63</definedName>
    <definedName name="rr" localSheetId="3">'Page2 (2)'!$M$63</definedName>
    <definedName name="rr" localSheetId="4">'Page3'!#REF!</definedName>
    <definedName name="rr" localSheetId="5">'Page4'!#REF!</definedName>
    <definedName name="rr">#REF!</definedName>
    <definedName name="rrf" localSheetId="1">'Page1'!#REF!</definedName>
    <definedName name="rrf" localSheetId="2">'Page2'!$L$66</definedName>
    <definedName name="rrf" localSheetId="3">'Page2 (2)'!$L$66</definedName>
    <definedName name="rrf" localSheetId="4">'Page3'!#REF!</definedName>
    <definedName name="rrf" localSheetId="5">'Page4'!#REF!</definedName>
    <definedName name="rrf">#REF!</definedName>
    <definedName name="rrt" localSheetId="6">#REF!</definedName>
    <definedName name="rrt" localSheetId="1">'Page1'!#REF!</definedName>
    <definedName name="rrt" localSheetId="2">'Page2'!#REF!</definedName>
    <definedName name="rrt" localSheetId="3">'Page2 (2)'!#REF!</definedName>
    <definedName name="rrt" localSheetId="4">'Page3'!#REF!</definedName>
    <definedName name="rrt" localSheetId="5">'Page4'!#REF!</definedName>
    <definedName name="rrt">#REF!</definedName>
    <definedName name="sdcg" localSheetId="1">'Page1'!#REF!</definedName>
    <definedName name="sdcg" localSheetId="2">'Page2'!$I$47</definedName>
    <definedName name="sdcg" localSheetId="3">'Page2 (2)'!$I$47</definedName>
    <definedName name="sdcg" localSheetId="4">'Page3'!#REF!</definedName>
    <definedName name="sdcg" localSheetId="5">'Page4'!#REF!</definedName>
    <definedName name="sdcg">#REF!</definedName>
    <definedName name="sdeg" localSheetId="1">'Page1'!#REF!</definedName>
    <definedName name="sdeg" localSheetId="2">'Page2'!$H$47</definedName>
    <definedName name="sdeg" localSheetId="3">'Page2 (2)'!$H$47</definedName>
    <definedName name="sdeg" localSheetId="4">'Page3'!#REF!</definedName>
    <definedName name="sdeg" localSheetId="5">'Page4'!#REF!</definedName>
    <definedName name="sdeg">#REF!</definedName>
    <definedName name="secg" localSheetId="1">'Page1'!#REF!</definedName>
    <definedName name="secg" localSheetId="2">'Page2'!$K$69</definedName>
    <definedName name="secg" localSheetId="3">'Page2 (2)'!$K$69</definedName>
    <definedName name="secg" localSheetId="4">'Page3'!#REF!</definedName>
    <definedName name="secg" localSheetId="5">'Page4'!#REF!</definedName>
    <definedName name="secg">#REF!</definedName>
    <definedName name="secgo" localSheetId="1">'Page1'!#REF!</definedName>
    <definedName name="secgo" localSheetId="2">'Page2'!$K$63</definedName>
    <definedName name="secgo" localSheetId="3">'Page2 (2)'!$K$63</definedName>
    <definedName name="secgo" localSheetId="4">'Page3'!#REF!</definedName>
    <definedName name="secgo" localSheetId="5">'Page4'!#REF!</definedName>
    <definedName name="secgo">#REF!</definedName>
    <definedName name="secgof" localSheetId="1">'Page1'!#REF!</definedName>
    <definedName name="secgof" localSheetId="2">'Page2'!$K$66</definedName>
    <definedName name="secgof" localSheetId="3">'Page2 (2)'!$K$66</definedName>
    <definedName name="secgof" localSheetId="4">'Page3'!#REF!</definedName>
    <definedName name="secgof" localSheetId="5">'Page4'!#REF!</definedName>
    <definedName name="secgof">#REF!</definedName>
    <definedName name="seeg" localSheetId="1">'Page1'!#REF!</definedName>
    <definedName name="seeg" localSheetId="2">'Page2'!$H$69</definedName>
    <definedName name="seeg" localSheetId="3">'Page2 (2)'!$H$69</definedName>
    <definedName name="seeg" localSheetId="4">'Page3'!#REF!</definedName>
    <definedName name="seeg" localSheetId="5">'Page4'!#REF!</definedName>
    <definedName name="seeg">#REF!</definedName>
    <definedName name="seego" localSheetId="1">'Page1'!#REF!</definedName>
    <definedName name="seego" localSheetId="2">'Page2'!$H$63</definedName>
    <definedName name="seego" localSheetId="3">'Page2 (2)'!$H$63</definedName>
    <definedName name="seego" localSheetId="4">'Page3'!#REF!</definedName>
    <definedName name="seego" localSheetId="5">'Page4'!#REF!</definedName>
    <definedName name="seego">#REF!</definedName>
    <definedName name="seegof" localSheetId="1">'Page1'!#REF!</definedName>
    <definedName name="seegof" localSheetId="2">'Page2'!$H$66</definedName>
    <definedName name="seegof" localSheetId="3">'Page2 (2)'!$H$66</definedName>
    <definedName name="seegof" localSheetId="4">'Page3'!#REF!</definedName>
    <definedName name="seegof" localSheetId="5">'Page4'!#REF!</definedName>
    <definedName name="seegof">#REF!</definedName>
    <definedName name="selnnlr">'[1]Page2'!$N$56</definedName>
    <definedName name="selnplr">'[1]Page2'!$N$53</definedName>
    <definedName name="selnrr" localSheetId="1">'Page1'!#REF!</definedName>
    <definedName name="selnrr" localSheetId="2">'Page2'!$N$63</definedName>
    <definedName name="selnrr" localSheetId="3">'Page2 (2)'!$N$63</definedName>
    <definedName name="selnrr" localSheetId="4">'Page3'!#REF!</definedName>
    <definedName name="selnrr" localSheetId="5">'Page4'!#REF!</definedName>
    <definedName name="selnrr">#REF!</definedName>
    <definedName name="selnrrf" localSheetId="1">'Page1'!#REF!</definedName>
    <definedName name="selnrrf" localSheetId="2">'Page2'!$N$66</definedName>
    <definedName name="selnrrf" localSheetId="3">'Page2 (2)'!$N$66</definedName>
    <definedName name="selnrrf" localSheetId="4">'Page3'!#REF!</definedName>
    <definedName name="selnrrf" localSheetId="5">'Page4'!#REF!</definedName>
    <definedName name="selnrrf">#REF!</definedName>
    <definedName name="semd" localSheetId="1">'Page1'!#REF!</definedName>
    <definedName name="semd" localSheetId="2">'Page2'!$Q$69</definedName>
    <definedName name="semd" localSheetId="3">'Page2 (2)'!$Q$69</definedName>
    <definedName name="semd" localSheetId="4">'Page3'!#REF!</definedName>
    <definedName name="semd" localSheetId="5">'Page4'!#REF!</definedName>
    <definedName name="semd">#REF!</definedName>
    <definedName name="sens">'[1]Page2'!$G$53</definedName>
    <definedName name="serd" localSheetId="1">'Page1'!#REF!</definedName>
    <definedName name="serd" localSheetId="2">'Page2'!$Q$63</definedName>
    <definedName name="serd" localSheetId="3">'Page2 (2)'!$Q$63</definedName>
    <definedName name="serd" localSheetId="4">'Page3'!#REF!</definedName>
    <definedName name="serd" localSheetId="5">'Page4'!#REF!</definedName>
    <definedName name="serd">#REF!</definedName>
    <definedName name="serdf" localSheetId="1">'Page1'!#REF!</definedName>
    <definedName name="serdf" localSheetId="2">'Page2'!$Q$66</definedName>
    <definedName name="serdf" localSheetId="3">'Page2 (2)'!$Q$66</definedName>
    <definedName name="serdf" localSheetId="4">'Page3'!#REF!</definedName>
    <definedName name="serdf" localSheetId="5">'Page4'!#REF!</definedName>
    <definedName name="serdf">#REF!</definedName>
    <definedName name="serm" localSheetId="1">'Page1'!#REF!</definedName>
    <definedName name="serm" localSheetId="2">'Page2'!$N$69</definedName>
    <definedName name="serm" localSheetId="3">'Page2 (2)'!$N$69</definedName>
    <definedName name="serm" localSheetId="4">'Page3'!#REF!</definedName>
    <definedName name="serm" localSheetId="5">'Page4'!#REF!</definedName>
    <definedName name="serm">#REF!</definedName>
    <definedName name="serr" localSheetId="1">'Page1'!#REF!</definedName>
    <definedName name="serr" localSheetId="2">'Page2'!$N$63</definedName>
    <definedName name="serr" localSheetId="3">'Page2 (2)'!$N$63</definedName>
    <definedName name="serr" localSheetId="4">'Page3'!#REF!</definedName>
    <definedName name="serr" localSheetId="5">'Page4'!#REF!</definedName>
    <definedName name="serr">#REF!</definedName>
    <definedName name="specy">'[1]Page2'!$J$56</definedName>
    <definedName name="tails" localSheetId="1">'Page1'!#REF!</definedName>
    <definedName name="tails" localSheetId="2">'Page2'!$H$56</definedName>
    <definedName name="tails" localSheetId="3">'Page2 (2)'!$H$56</definedName>
    <definedName name="tails" localSheetId="4">'Page3'!#REF!</definedName>
    <definedName name="tails" localSheetId="5">'Page4'!#REF!</definedName>
    <definedName name="tails">#REF!</definedName>
    <definedName name="tcg" localSheetId="1">'Page1'!#REF!</definedName>
    <definedName name="tcg" localSheetId="2">'Page2'!$I$54</definedName>
    <definedName name="tcg" localSheetId="3">'Page2 (2)'!$I$54</definedName>
    <definedName name="tcg" localSheetId="4">'Page3'!#REF!</definedName>
    <definedName name="tcg" localSheetId="5">'Page4'!#REF!</definedName>
    <definedName name="tcg">#REF!</definedName>
    <definedName name="tcgin" localSheetId="6">'Page2'!#REF!</definedName>
    <definedName name="tcgin" localSheetId="3">'Page2 (2)'!#REF!</definedName>
    <definedName name="tcgin">'Page2'!#REF!</definedName>
    <definedName name="tdist" localSheetId="1">'Page1'!#REF!</definedName>
    <definedName name="tdist" localSheetId="2">'Page2'!$D$59</definedName>
    <definedName name="tdist" localSheetId="3">'Page2 (2)'!$D$59</definedName>
    <definedName name="tdist" localSheetId="4">'Page3'!#REF!</definedName>
    <definedName name="tdist" localSheetId="5">'Page4'!#REF!</definedName>
    <definedName name="tdist">#REF!</definedName>
    <definedName name="teg" localSheetId="1">'Page1'!#REF!</definedName>
    <definedName name="teg" localSheetId="2">'Page2'!$H$54</definedName>
    <definedName name="teg" localSheetId="3">'Page2 (2)'!$H$54</definedName>
    <definedName name="teg" localSheetId="4">'Page3'!#REF!</definedName>
    <definedName name="teg" localSheetId="5">'Page4'!#REF!</definedName>
    <definedName name="teg">#REF!</definedName>
    <definedName name="tegin" localSheetId="6">'Page2'!#REF!</definedName>
    <definedName name="tegin" localSheetId="3">'Page2 (2)'!#REF!</definedName>
    <definedName name="tegin">'Page2'!#REF!</definedName>
    <definedName name="tin" localSheetId="6">'Page2'!#REF!</definedName>
    <definedName name="tin" localSheetId="3">'Page2 (2)'!#REF!</definedName>
    <definedName name="tin">'Page2'!#REF!</definedName>
    <definedName name="tinv" localSheetId="1">'Page1'!#REF!</definedName>
    <definedName name="tinv" localSheetId="2">'Page2'!$D$59</definedName>
    <definedName name="tinv" localSheetId="3">'Page2 (2)'!$D$59</definedName>
    <definedName name="tinv" localSheetId="4">'Page3'!#REF!</definedName>
    <definedName name="tinv" localSheetId="5">'Page4'!#REF!</definedName>
    <definedName name="tinv">#REF!</definedName>
    <definedName name="tunit" localSheetId="1">'Page1'!#REF!</definedName>
    <definedName name="tunit" localSheetId="2">'Page2'!$H$51</definedName>
    <definedName name="tunit" localSheetId="3">'Page2 (2)'!$H$51</definedName>
    <definedName name="tunit" localSheetId="4">'Page3'!#REF!</definedName>
    <definedName name="tunit" localSheetId="5">'Page4'!#REF!</definedName>
    <definedName name="tunit">#REF!</definedName>
    <definedName name="type" localSheetId="3">'Page2 (2)'!$D$50</definedName>
    <definedName name="type">'Page2'!$D$50</definedName>
    <definedName name="units" localSheetId="1">'Page1'!#REF!</definedName>
    <definedName name="units" localSheetId="2">'Page2'!$I$55</definedName>
    <definedName name="units" localSheetId="3">'Page2 (2)'!$I$55</definedName>
    <definedName name="units" localSheetId="4">'Page3'!#REF!</definedName>
    <definedName name="units" localSheetId="5">'Page4'!#REF!</definedName>
    <definedName name="units">#REF!</definedName>
    <definedName name="urdp" localSheetId="3">'Page2 (2)'!$Q$64</definedName>
    <definedName name="urdp">'Page2'!$Q$64</definedName>
    <definedName name="urdpf" localSheetId="3">'Page2 (2)'!$Q$67</definedName>
    <definedName name="urdpf">'Page2'!$Q$67</definedName>
  </definedNames>
  <calcPr fullCalcOnLoad="1"/>
</workbook>
</file>

<file path=xl/comments1.xml><?xml version="1.0" encoding="utf-8"?>
<comments xmlns="http://schemas.openxmlformats.org/spreadsheetml/2006/main">
  <authors>
    <author>medit</author>
  </authors>
  <commentList>
    <comment ref="A22" authorId="0">
      <text>
        <r>
          <rPr>
            <b/>
            <sz val="8"/>
            <rFont val="Tahoma"/>
            <family val="2"/>
          </rPr>
          <t xml:space="preserve">Extra notes:
</t>
        </r>
        <r>
          <rPr>
            <sz val="8"/>
            <rFont val="Tahoma"/>
            <family val="2"/>
          </rPr>
          <t>Extra information can be found where there are red triangles.
Simply hold the mouse over them.</t>
        </r>
      </text>
    </comment>
  </commentList>
</comments>
</file>

<file path=xl/comments3.xml><?xml version="1.0" encoding="utf-8"?>
<comments xmlns="http://schemas.openxmlformats.org/spreadsheetml/2006/main">
  <authors>
    <author>Uni user</author>
    <author>FMHS</author>
  </authors>
  <commentList>
    <comment ref="F59" authorId="0">
      <text>
        <r>
          <rPr>
            <sz val="10"/>
            <rFont val="Tahoma"/>
            <family val="2"/>
          </rPr>
          <t>For</t>
        </r>
        <r>
          <rPr>
            <b/>
            <sz val="10"/>
            <rFont val="Tahoma"/>
            <family val="2"/>
          </rPr>
          <t xml:space="preserve"> categorical outcomes</t>
        </r>
        <r>
          <rPr>
            <sz val="10"/>
            <rFont val="Tahoma"/>
            <family val="2"/>
          </rPr>
          <t xml:space="preserve"> (e.g. events), occurrence is expressed as a rate per person-time as shown, or as a proportion (ranging from 0.0 to 1.0) for each group.  
For </t>
        </r>
        <r>
          <rPr>
            <b/>
            <sz val="10"/>
            <rFont val="Tahoma"/>
            <family val="2"/>
          </rPr>
          <t>continuous outcomes</t>
        </r>
        <r>
          <rPr>
            <sz val="10"/>
            <rFont val="Tahoma"/>
            <family val="2"/>
          </rPr>
          <t xml:space="preserve"> (e.g. a measure such as weight expressed in kilograms), occurrence is expressed as a mean.</t>
        </r>
        <r>
          <rPr>
            <sz val="8"/>
            <rFont val="Tahoma"/>
            <family val="2"/>
          </rPr>
          <t xml:space="preserve">
</t>
        </r>
      </text>
    </comment>
    <comment ref="C43" authorId="0">
      <text>
        <r>
          <rPr>
            <sz val="10"/>
            <rFont val="Tahoma"/>
            <family val="2"/>
          </rPr>
          <t>An outcome is a continuous measure if it is measured by some unit of measurement that is not a count, eg weight (kgs) or blood pressure (mmHg), or a test score (%).  Enter means and either standard deviations or standard errors for each group.
Do not use for medians - the methods used here are inappropriate.</t>
        </r>
      </text>
    </comment>
    <comment ref="L60" authorId="0">
      <text>
        <r>
          <rPr>
            <sz val="10"/>
            <rFont val="Tahoma"/>
            <family val="2"/>
          </rPr>
          <t xml:space="preserve">Relative effect is 
 - a </t>
        </r>
        <r>
          <rPr>
            <b/>
            <sz val="10"/>
            <rFont val="Tahoma"/>
            <family val="2"/>
          </rPr>
          <t>Relative Risk</t>
        </r>
        <r>
          <rPr>
            <sz val="10"/>
            <rFont val="Tahoma"/>
            <family val="2"/>
          </rPr>
          <t xml:space="preserve"> (RR) if comparing proportions or rates, and 
 - a </t>
        </r>
        <r>
          <rPr>
            <b/>
            <sz val="10"/>
            <rFont val="Tahoma"/>
            <family val="2"/>
          </rPr>
          <t>Relative Mean</t>
        </r>
        <r>
          <rPr>
            <sz val="10"/>
            <rFont val="Tahoma"/>
            <family val="2"/>
          </rPr>
          <t xml:space="preserve"> (RM) if comparing means.</t>
        </r>
        <r>
          <rPr>
            <sz val="8"/>
            <rFont val="Tahoma"/>
            <family val="2"/>
          </rPr>
          <t xml:space="preserve">
</t>
        </r>
      </text>
    </comment>
    <comment ref="O60" authorId="0">
      <text>
        <r>
          <rPr>
            <sz val="10"/>
            <rFont val="Tahoma"/>
            <family val="2"/>
          </rPr>
          <t>Absolute effect is 
 - a</t>
        </r>
        <r>
          <rPr>
            <b/>
            <sz val="10"/>
            <rFont val="Tahoma"/>
            <family val="2"/>
          </rPr>
          <t xml:space="preserve"> Risk Difference </t>
        </r>
        <r>
          <rPr>
            <sz val="10"/>
            <rFont val="Tahoma"/>
            <family val="2"/>
          </rPr>
          <t xml:space="preserve">(RD) if comparing proportions or rates, and 
 - a </t>
        </r>
        <r>
          <rPr>
            <b/>
            <sz val="10"/>
            <rFont val="Tahoma"/>
            <family val="2"/>
          </rPr>
          <t xml:space="preserve">Mean Difference </t>
        </r>
        <r>
          <rPr>
            <sz val="10"/>
            <rFont val="Tahoma"/>
            <family val="2"/>
          </rPr>
          <t>(MD) if comparing means.</t>
        </r>
        <r>
          <rPr>
            <sz val="8"/>
            <rFont val="Tahoma"/>
            <family val="2"/>
          </rPr>
          <t xml:space="preserve">
</t>
        </r>
      </text>
    </comment>
    <comment ref="F60" authorId="0">
      <text>
        <r>
          <rPr>
            <sz val="10"/>
            <rFont val="Tahoma"/>
            <family val="2"/>
          </rPr>
          <t>EGO is occurrence in exposure group</t>
        </r>
        <r>
          <rPr>
            <sz val="8"/>
            <rFont val="Tahoma"/>
            <family val="2"/>
          </rPr>
          <t xml:space="preserve">
</t>
        </r>
      </text>
    </comment>
    <comment ref="I60" authorId="0">
      <text>
        <r>
          <rPr>
            <sz val="10"/>
            <rFont val="Tahoma"/>
            <family val="2"/>
          </rPr>
          <t>CGO is occurrence in comparison group</t>
        </r>
        <r>
          <rPr>
            <sz val="8"/>
            <rFont val="Tahoma"/>
            <family val="2"/>
          </rPr>
          <t xml:space="preserve">
</t>
        </r>
      </text>
    </comment>
    <comment ref="G58" authorId="0">
      <text>
        <r>
          <rPr>
            <sz val="10"/>
            <rFont val="Tahoma"/>
            <family val="2"/>
          </rPr>
          <t>Usually, 95% confidence intervals are used. However, other CIs may sometimes be preferred (e.g. 90% or 99%).
The formulae used here to calculate confidence intervals assume that, ( very loosely): 
 * the participants in the exposure group are not the same participants as, nor paired with, those in the comparison group;
 * if categorical outcomes, there are at least 5 people with outcomes in each group, and at least 5 people without outcomes;
 * if continuous outcomes, there are at least 30 people with measured outcomes in each group; and
 * that the question is by nature a two-sided test and therefore the confidence intervals are symetrical about the estimate.
If otherwise, different statistical methods are required, either to take into account the correlation between observations, small sample sizes or one-sided tests.</t>
        </r>
      </text>
    </comment>
    <comment ref="D63" authorId="0">
      <text>
        <r>
          <rPr>
            <sz val="10"/>
            <rFont val="Tahoma"/>
            <family val="2"/>
          </rPr>
          <t xml:space="preserve">Intention to follow analyses use the </t>
        </r>
        <r>
          <rPr>
            <b/>
            <sz val="10"/>
            <rFont val="Tahoma"/>
            <family val="2"/>
          </rPr>
          <t>numbers initially allocated</t>
        </r>
        <r>
          <rPr>
            <sz val="10"/>
            <rFont val="Tahoma"/>
            <family val="2"/>
          </rPr>
          <t xml:space="preserve"> to the exposure group and the comparison group, regardless of who actually was or was not followed up, and ignoring drop-outs.
The analytical methods used here assume that there are </t>
        </r>
        <r>
          <rPr>
            <b/>
            <sz val="10"/>
            <rFont val="Tahoma"/>
            <family val="2"/>
          </rPr>
          <t>sufficient numbers</t>
        </r>
        <r>
          <rPr>
            <sz val="10"/>
            <rFont val="Tahoma"/>
            <family val="2"/>
          </rPr>
          <t xml:space="preserve"> of events to obtain a reliable result.  If otherwise, so-called "exact" or other methods should be used.
</t>
        </r>
      </text>
    </comment>
    <comment ref="D66" authorId="0">
      <text>
        <r>
          <rPr>
            <sz val="10"/>
            <rFont val="Tahoma"/>
            <family val="2"/>
          </rPr>
          <t xml:space="preserve">Followed-up analyses use only those people who </t>
        </r>
        <r>
          <rPr>
            <b/>
            <sz val="10"/>
            <rFont val="Tahoma"/>
            <family val="2"/>
          </rPr>
          <t>completed follow-up</t>
        </r>
        <r>
          <rPr>
            <sz val="10"/>
            <rFont val="Tahoma"/>
            <family val="2"/>
          </rPr>
          <t xml:space="preserve">, and excludes those who dropped out during the study or for whom follow-up is incomplete.  The results are regarded as less reliable than intention-to-follow analyses.
The analytical methods used here assume that there are </t>
        </r>
        <r>
          <rPr>
            <b/>
            <sz val="10"/>
            <rFont val="Tahoma"/>
            <family val="2"/>
          </rPr>
          <t xml:space="preserve">sufficient numbers </t>
        </r>
        <r>
          <rPr>
            <sz val="10"/>
            <rFont val="Tahoma"/>
            <family val="2"/>
          </rPr>
          <t>of events to obtain a reliable result.  If otherwise, so-called "exact" or other methods should be used.</t>
        </r>
      </text>
    </comment>
    <comment ref="D69" authorId="0">
      <text>
        <r>
          <rPr>
            <b/>
            <sz val="10"/>
            <rFont val="Tahoma"/>
            <family val="2"/>
          </rPr>
          <t>No intention-to-follow analyses</t>
        </r>
        <r>
          <rPr>
            <sz val="10"/>
            <rFont val="Tahoma"/>
            <family val="2"/>
          </rPr>
          <t xml:space="preserve"> are possible for continuous outcomes, since no scores are available for those who were lost to follow-up.  The group "n" for analyses are those with completed follow-up.
The analytical methods used here assume the measures are </t>
        </r>
        <r>
          <rPr>
            <b/>
            <sz val="10"/>
            <rFont val="Tahoma"/>
            <family val="2"/>
          </rPr>
          <t>normally distributed</t>
        </r>
        <r>
          <rPr>
            <sz val="10"/>
            <rFont val="Tahoma"/>
            <family val="2"/>
          </rPr>
          <t>, or that the numbers are sufficient (&gt;~30) to assume that the errors about the means are normally distributed.  If otherwise, different statistical methods that provide for skewed or non-normally distributed data should be used.</t>
        </r>
      </text>
    </comment>
    <comment ref="C35" authorId="0">
      <text>
        <r>
          <rPr>
            <sz val="10"/>
            <rFont val="Tahoma"/>
            <family val="2"/>
          </rPr>
          <t>An outcome is categorical if participants either have the outcome or not: enter numbers in a &amp; b, and, if given, c &amp; d. 
Do not use for counts of events, e.g. number of falls per participant - different methods are needed for such data.</t>
        </r>
      </text>
    </comment>
    <comment ref="L59" authorId="1">
      <text>
        <r>
          <rPr>
            <sz val="10"/>
            <rFont val="Tahoma"/>
            <family val="2"/>
          </rPr>
          <t>The measures of effect reported here are</t>
        </r>
        <r>
          <rPr>
            <b/>
            <sz val="10"/>
            <rFont val="Tahoma"/>
            <family val="2"/>
          </rPr>
          <t xml:space="preserve"> unadjusted</t>
        </r>
        <r>
          <rPr>
            <sz val="10"/>
            <rFont val="Tahoma"/>
            <family val="2"/>
          </rPr>
          <t xml:space="preserve"> for any other factors.  If authors report results that are </t>
        </r>
        <r>
          <rPr>
            <b/>
            <sz val="10"/>
            <rFont val="Tahoma"/>
            <family val="2"/>
          </rPr>
          <t>adjusted</t>
        </r>
        <r>
          <rPr>
            <sz val="10"/>
            <rFont val="Tahoma"/>
            <family val="2"/>
          </rPr>
          <t xml:space="preserve"> for e.g. age, sex or centre, then their results are likely to be slightly different from those calculated here.  Enter published results in the panel below.
</t>
        </r>
      </text>
    </comment>
    <comment ref="R59" authorId="0">
      <text>
        <r>
          <rPr>
            <b/>
            <sz val="10"/>
            <rFont val="Tahoma"/>
            <family val="2"/>
          </rPr>
          <t xml:space="preserve">Number needed to expose </t>
        </r>
        <r>
          <rPr>
            <sz val="10"/>
            <rFont val="Tahoma"/>
            <family val="2"/>
          </rPr>
          <t>(NNE) compares the occurrence in those in exposure group, with occurrence in those in the comparison group.
NNE may be interpreted as the number of participants needing to be exposed (e.g. to prognostic/risk factor), for one unit of time, in order to reduce or increase the outcome studied by 1.</t>
        </r>
      </text>
    </comment>
    <comment ref="F53" authorId="1">
      <text>
        <r>
          <rPr>
            <sz val="10"/>
            <rFont val="Tahoma"/>
            <family val="2"/>
          </rPr>
          <t xml:space="preserve">If a </t>
        </r>
        <r>
          <rPr>
            <b/>
            <sz val="10"/>
            <rFont val="Tahoma"/>
            <family val="2"/>
          </rPr>
          <t xml:space="preserve">rate </t>
        </r>
        <r>
          <rPr>
            <sz val="10"/>
            <rFont val="Tahoma"/>
            <family val="2"/>
          </rPr>
          <t xml:space="preserve">is wanted (such as in incidence studies), enter for each group the average length of follow-up, using the units of time shown.
If a </t>
        </r>
        <r>
          <rPr>
            <b/>
            <sz val="10"/>
            <rFont val="Tahoma"/>
            <family val="2"/>
          </rPr>
          <t>proportion</t>
        </r>
        <r>
          <rPr>
            <sz val="10"/>
            <rFont val="Tahoma"/>
            <family val="2"/>
          </rPr>
          <t xml:space="preserve"> is wanted (such as risk or prevalence), move on to choosing how many persons to report results by.</t>
        </r>
      </text>
    </comment>
  </commentList>
</comments>
</file>

<file path=xl/comments4.xml><?xml version="1.0" encoding="utf-8"?>
<comments xmlns="http://schemas.openxmlformats.org/spreadsheetml/2006/main">
  <authors>
    <author>Uni user</author>
    <author>FMHS</author>
  </authors>
  <commentList>
    <comment ref="F59" authorId="0">
      <text>
        <r>
          <rPr>
            <sz val="10"/>
            <rFont val="Tahoma"/>
            <family val="2"/>
          </rPr>
          <t>For</t>
        </r>
        <r>
          <rPr>
            <b/>
            <sz val="10"/>
            <rFont val="Tahoma"/>
            <family val="2"/>
          </rPr>
          <t xml:space="preserve"> categorical outcomes</t>
        </r>
        <r>
          <rPr>
            <sz val="10"/>
            <rFont val="Tahoma"/>
            <family val="2"/>
          </rPr>
          <t xml:space="preserve"> (e.g. events), occurrence is expressed as a rate per person-time as shown, or as a proportion (ranging from 0.0 to 1.0) for each group.  
For </t>
        </r>
        <r>
          <rPr>
            <b/>
            <sz val="10"/>
            <rFont val="Tahoma"/>
            <family val="2"/>
          </rPr>
          <t>continuous outcomes</t>
        </r>
        <r>
          <rPr>
            <sz val="10"/>
            <rFont val="Tahoma"/>
            <family val="2"/>
          </rPr>
          <t xml:space="preserve"> (e.g. a measure such as weight expressed in kilograms), occurrence is expressed as a mean.</t>
        </r>
        <r>
          <rPr>
            <sz val="8"/>
            <rFont val="Tahoma"/>
            <family val="2"/>
          </rPr>
          <t xml:space="preserve">
</t>
        </r>
      </text>
    </comment>
    <comment ref="C43" authorId="0">
      <text>
        <r>
          <rPr>
            <sz val="10"/>
            <rFont val="Tahoma"/>
            <family val="2"/>
          </rPr>
          <t>An outcome is a continuous measure if it is measured by some unit of measurement that is not a count, eg weight (kgs) or blood pressure (mmHg), or a test score (%).  Enter means and either standard deviations or standard errors for each group.
Do not use for medians - the methods used here are inappropriate.</t>
        </r>
      </text>
    </comment>
    <comment ref="L60" authorId="0">
      <text>
        <r>
          <rPr>
            <sz val="10"/>
            <rFont val="Tahoma"/>
            <family val="2"/>
          </rPr>
          <t xml:space="preserve">Relative effect is 
 - a </t>
        </r>
        <r>
          <rPr>
            <b/>
            <sz val="10"/>
            <rFont val="Tahoma"/>
            <family val="2"/>
          </rPr>
          <t>Relative Risk</t>
        </r>
        <r>
          <rPr>
            <sz val="10"/>
            <rFont val="Tahoma"/>
            <family val="2"/>
          </rPr>
          <t xml:space="preserve"> (RR) if comparing proportions or rates, and 
 - a </t>
        </r>
        <r>
          <rPr>
            <b/>
            <sz val="10"/>
            <rFont val="Tahoma"/>
            <family val="2"/>
          </rPr>
          <t>Relative Mean</t>
        </r>
        <r>
          <rPr>
            <sz val="10"/>
            <rFont val="Tahoma"/>
            <family val="2"/>
          </rPr>
          <t xml:space="preserve"> (RM) if comparing means.</t>
        </r>
        <r>
          <rPr>
            <sz val="8"/>
            <rFont val="Tahoma"/>
            <family val="2"/>
          </rPr>
          <t xml:space="preserve">
</t>
        </r>
      </text>
    </comment>
    <comment ref="O60" authorId="0">
      <text>
        <r>
          <rPr>
            <sz val="10"/>
            <rFont val="Tahoma"/>
            <family val="2"/>
          </rPr>
          <t>Absolute effect is 
 - a</t>
        </r>
        <r>
          <rPr>
            <b/>
            <sz val="10"/>
            <rFont val="Tahoma"/>
            <family val="2"/>
          </rPr>
          <t xml:space="preserve"> Risk Difference </t>
        </r>
        <r>
          <rPr>
            <sz val="10"/>
            <rFont val="Tahoma"/>
            <family val="2"/>
          </rPr>
          <t xml:space="preserve">(RD) if comparing proportions or rates, and 
 - a </t>
        </r>
        <r>
          <rPr>
            <b/>
            <sz val="10"/>
            <rFont val="Tahoma"/>
            <family val="2"/>
          </rPr>
          <t xml:space="preserve">Mean Difference </t>
        </r>
        <r>
          <rPr>
            <sz val="10"/>
            <rFont val="Tahoma"/>
            <family val="2"/>
          </rPr>
          <t>(MD) if comparing means.</t>
        </r>
        <r>
          <rPr>
            <sz val="8"/>
            <rFont val="Tahoma"/>
            <family val="2"/>
          </rPr>
          <t xml:space="preserve">
</t>
        </r>
      </text>
    </comment>
    <comment ref="F60" authorId="0">
      <text>
        <r>
          <rPr>
            <sz val="10"/>
            <rFont val="Tahoma"/>
            <family val="2"/>
          </rPr>
          <t>EGO is occurrence in exposure group</t>
        </r>
        <r>
          <rPr>
            <sz val="8"/>
            <rFont val="Tahoma"/>
            <family val="2"/>
          </rPr>
          <t xml:space="preserve">
</t>
        </r>
      </text>
    </comment>
    <comment ref="I60" authorId="0">
      <text>
        <r>
          <rPr>
            <sz val="10"/>
            <rFont val="Tahoma"/>
            <family val="2"/>
          </rPr>
          <t>CGO is occurrence in comparison group</t>
        </r>
        <r>
          <rPr>
            <sz val="8"/>
            <rFont val="Tahoma"/>
            <family val="2"/>
          </rPr>
          <t xml:space="preserve">
</t>
        </r>
      </text>
    </comment>
    <comment ref="G58" authorId="0">
      <text>
        <r>
          <rPr>
            <sz val="10"/>
            <rFont val="Tahoma"/>
            <family val="2"/>
          </rPr>
          <t>Usually, 95% confidence intervals are used. However, other CIs may sometimes be preferred (e.g. 90% or 99%).
The formulae used here to calculate confidence intervals assume that, ( very loosely): 
 * the participants in the exposure group are not the same participants as, nor paired with, those in the comparison group;
 * if categorical outcomes, there are at least 5 people with outcomes in each group, and at least 5 people without outcomes;
 * if continuous outcomes, there are at least 30 people with measured outcomes in each group; and
 * that the question is by nature a two-sided test and therefore the confidence intervals are symetrical about the estimate.
If otherwise, different statistical methods are required, either to take into account the correlation between observations, small sample sizes or one-sided tests.</t>
        </r>
      </text>
    </comment>
    <comment ref="D63" authorId="0">
      <text>
        <r>
          <rPr>
            <sz val="10"/>
            <rFont val="Tahoma"/>
            <family val="2"/>
          </rPr>
          <t xml:space="preserve">Intention to follow analyses use the </t>
        </r>
        <r>
          <rPr>
            <b/>
            <sz val="10"/>
            <rFont val="Tahoma"/>
            <family val="2"/>
          </rPr>
          <t>numbers initially allocated</t>
        </r>
        <r>
          <rPr>
            <sz val="10"/>
            <rFont val="Tahoma"/>
            <family val="2"/>
          </rPr>
          <t xml:space="preserve"> to the exposure group and the comparison group, regardless of who actually was or was not followed up, and ignoring drop-outs.
The analytical methods used here assume that there are </t>
        </r>
        <r>
          <rPr>
            <b/>
            <sz val="10"/>
            <rFont val="Tahoma"/>
            <family val="2"/>
          </rPr>
          <t>sufficient numbers</t>
        </r>
        <r>
          <rPr>
            <sz val="10"/>
            <rFont val="Tahoma"/>
            <family val="2"/>
          </rPr>
          <t xml:space="preserve"> of events to obtain a reliable result.  If otherwise, so-called "exact" or other methods should be used.
</t>
        </r>
      </text>
    </comment>
    <comment ref="D66" authorId="0">
      <text>
        <r>
          <rPr>
            <sz val="10"/>
            <rFont val="Tahoma"/>
            <family val="2"/>
          </rPr>
          <t xml:space="preserve">Followed-up analyses use only those people who </t>
        </r>
        <r>
          <rPr>
            <b/>
            <sz val="10"/>
            <rFont val="Tahoma"/>
            <family val="2"/>
          </rPr>
          <t>completed follow-up</t>
        </r>
        <r>
          <rPr>
            <sz val="10"/>
            <rFont val="Tahoma"/>
            <family val="2"/>
          </rPr>
          <t xml:space="preserve">, and excludes those who dropped out during the study or for whom follow-up is incomplete.  The results are regarded as less reliable than intention-to-follow analyses.
The analytical methods used here assume that there are </t>
        </r>
        <r>
          <rPr>
            <b/>
            <sz val="10"/>
            <rFont val="Tahoma"/>
            <family val="2"/>
          </rPr>
          <t xml:space="preserve">sufficient numbers </t>
        </r>
        <r>
          <rPr>
            <sz val="10"/>
            <rFont val="Tahoma"/>
            <family val="2"/>
          </rPr>
          <t>of events to obtain a reliable result.  If otherwise, so-called "exact" or other methods should be used.</t>
        </r>
      </text>
    </comment>
    <comment ref="D69" authorId="0">
      <text>
        <r>
          <rPr>
            <b/>
            <sz val="10"/>
            <rFont val="Tahoma"/>
            <family val="2"/>
          </rPr>
          <t>No intention-to-follow analyses</t>
        </r>
        <r>
          <rPr>
            <sz val="10"/>
            <rFont val="Tahoma"/>
            <family val="2"/>
          </rPr>
          <t xml:space="preserve"> are possible for continuous outcomes, since no scores are available for those who were lost to follow-up.  The group "n" for analyses are those with completed follow-up.
The analytical methods used here assume the measures are </t>
        </r>
        <r>
          <rPr>
            <b/>
            <sz val="10"/>
            <rFont val="Tahoma"/>
            <family val="2"/>
          </rPr>
          <t>normally distributed</t>
        </r>
        <r>
          <rPr>
            <sz val="10"/>
            <rFont val="Tahoma"/>
            <family val="2"/>
          </rPr>
          <t>, or that the numbers are sufficient (&gt;~30) to assume that the errors about the means are normally distributed.  If otherwise, different statistical methods that provide for skewed or non-normally distributed data should be used.</t>
        </r>
      </text>
    </comment>
    <comment ref="C35" authorId="0">
      <text>
        <r>
          <rPr>
            <sz val="10"/>
            <rFont val="Tahoma"/>
            <family val="2"/>
          </rPr>
          <t>An outcome is categorical if participants either have the outcome or not: enter numbers in a &amp; b, and, if given, c &amp; d. 
Do not use for counts of events, e.g. number of falls per participant - different methods are needed for such data.</t>
        </r>
      </text>
    </comment>
    <comment ref="L59" authorId="1">
      <text>
        <r>
          <rPr>
            <sz val="10"/>
            <rFont val="Tahoma"/>
            <family val="2"/>
          </rPr>
          <t>The measures of effect reported here are</t>
        </r>
        <r>
          <rPr>
            <b/>
            <sz val="10"/>
            <rFont val="Tahoma"/>
            <family val="2"/>
          </rPr>
          <t xml:space="preserve"> unadjusted</t>
        </r>
        <r>
          <rPr>
            <sz val="10"/>
            <rFont val="Tahoma"/>
            <family val="2"/>
          </rPr>
          <t xml:space="preserve"> for any other factors.  If authors report results that are </t>
        </r>
        <r>
          <rPr>
            <b/>
            <sz val="10"/>
            <rFont val="Tahoma"/>
            <family val="2"/>
          </rPr>
          <t>adjusted</t>
        </r>
        <r>
          <rPr>
            <sz val="10"/>
            <rFont val="Tahoma"/>
            <family val="2"/>
          </rPr>
          <t xml:space="preserve"> for e.g. age, sex or centre, then their results are likely to be slightly different from those calculated here.  Enter published results in the panel below.
</t>
        </r>
      </text>
    </comment>
    <comment ref="R59" authorId="0">
      <text>
        <r>
          <rPr>
            <b/>
            <sz val="10"/>
            <rFont val="Tahoma"/>
            <family val="2"/>
          </rPr>
          <t xml:space="preserve">Number needed to expose </t>
        </r>
        <r>
          <rPr>
            <sz val="10"/>
            <rFont val="Tahoma"/>
            <family val="2"/>
          </rPr>
          <t>(NNE) compares the occurrence in those in exposure group, with occurrence in those in the comparison group.
NNE may be interpreted as the number of participants needing to be exposed (e.g. to prognostic/risk factor), for one unit of time, in order to reduce or increase the outcome studied by 1.</t>
        </r>
      </text>
    </comment>
    <comment ref="F53" authorId="1">
      <text>
        <r>
          <rPr>
            <sz val="10"/>
            <rFont val="Tahoma"/>
            <family val="2"/>
          </rPr>
          <t xml:space="preserve">If a </t>
        </r>
        <r>
          <rPr>
            <b/>
            <sz val="10"/>
            <rFont val="Tahoma"/>
            <family val="2"/>
          </rPr>
          <t xml:space="preserve">rate </t>
        </r>
        <r>
          <rPr>
            <sz val="10"/>
            <rFont val="Tahoma"/>
            <family val="2"/>
          </rPr>
          <t xml:space="preserve">is wanted (such as in incidence studies), enter for each group the average length of follow-up, using the units of time shown.
If a </t>
        </r>
        <r>
          <rPr>
            <b/>
            <sz val="10"/>
            <rFont val="Tahoma"/>
            <family val="2"/>
          </rPr>
          <t>proportion</t>
        </r>
        <r>
          <rPr>
            <sz val="10"/>
            <rFont val="Tahoma"/>
            <family val="2"/>
          </rPr>
          <t xml:space="preserve"> is wanted (such as risk or prevalence), move on to choosing how many persons to report results by.</t>
        </r>
      </text>
    </comment>
  </commentList>
</comments>
</file>

<file path=xl/comments5.xml><?xml version="1.0" encoding="utf-8"?>
<comments xmlns="http://schemas.openxmlformats.org/spreadsheetml/2006/main">
  <authors>
    <author>Uni user</author>
    <author>FMHS</author>
    <author>Rod Jackson</author>
  </authors>
  <commentList>
    <comment ref="C4" authorId="0">
      <text>
        <r>
          <rPr>
            <sz val="10"/>
            <rFont val="Tahoma"/>
            <family val="2"/>
          </rPr>
          <t xml:space="preserve">Assess the quality of each aspect of the study and assign a grade:
</t>
        </r>
        <r>
          <rPr>
            <b/>
            <sz val="12"/>
            <rFont val="Tahoma"/>
            <family val="2"/>
          </rPr>
          <t>+</t>
        </r>
        <r>
          <rPr>
            <sz val="10"/>
            <rFont val="Tahoma"/>
            <family val="2"/>
          </rPr>
          <t xml:space="preserve">    ok, good: well reported and reliable;
</t>
        </r>
        <r>
          <rPr>
            <b/>
            <sz val="12"/>
            <rFont val="Tahoma"/>
            <family val="2"/>
          </rPr>
          <t xml:space="preserve">x </t>
        </r>
        <r>
          <rPr>
            <sz val="12"/>
            <rFont val="Tahoma"/>
            <family val="2"/>
          </rPr>
          <t xml:space="preserve">  </t>
        </r>
        <r>
          <rPr>
            <sz val="10"/>
            <rFont val="Tahoma"/>
            <family val="2"/>
          </rPr>
          <t xml:space="preserve"> not ok, poor: study not reliable, not useful;
</t>
        </r>
        <r>
          <rPr>
            <b/>
            <sz val="12"/>
            <rFont val="Tahoma"/>
            <family val="2"/>
          </rPr>
          <t>?</t>
        </r>
        <r>
          <rPr>
            <sz val="10"/>
            <rFont val="Tahoma"/>
            <family val="2"/>
          </rPr>
          <t xml:space="preserve">   unclear, not reported - insufficient detail provided to assess this aspect;</t>
        </r>
        <r>
          <rPr>
            <sz val="8"/>
            <rFont val="Tahoma"/>
            <family val="2"/>
          </rPr>
          <t xml:space="preserve">
</t>
        </r>
        <r>
          <rPr>
            <b/>
            <sz val="12"/>
            <rFont val="Tahoma"/>
            <family val="2"/>
          </rPr>
          <t xml:space="preserve">na </t>
        </r>
        <r>
          <rPr>
            <sz val="12"/>
            <rFont val="Tahoma"/>
            <family val="2"/>
          </rPr>
          <t xml:space="preserve"> </t>
        </r>
        <r>
          <rPr>
            <sz val="10"/>
            <rFont val="Tahoma"/>
            <family val="2"/>
          </rPr>
          <t>Not applicable - e.g. question irrelevant for this study design</t>
        </r>
        <r>
          <rPr>
            <sz val="8"/>
            <rFont val="Tahoma"/>
            <family val="2"/>
          </rPr>
          <t xml:space="preserve">. </t>
        </r>
      </text>
    </comment>
    <comment ref="B31" authorId="1">
      <text>
        <r>
          <rPr>
            <sz val="10"/>
            <rFont val="Tahoma"/>
            <family val="2"/>
          </rPr>
          <t xml:space="preserve">Use responses of </t>
        </r>
        <r>
          <rPr>
            <b/>
            <sz val="10"/>
            <rFont val="Tahoma"/>
            <family val="2"/>
          </rPr>
          <t>green</t>
        </r>
        <r>
          <rPr>
            <sz val="10"/>
            <rFont val="Tahoma"/>
            <family val="2"/>
          </rPr>
          <t xml:space="preserve"> questions above to assess </t>
        </r>
        <r>
          <rPr>
            <b/>
            <sz val="10"/>
            <rFont val="Tahoma"/>
            <family val="2"/>
          </rPr>
          <t>Validity</t>
        </r>
      </text>
    </comment>
    <comment ref="B32" authorId="1">
      <text>
        <r>
          <rPr>
            <sz val="10"/>
            <rFont val="Tahoma"/>
            <family val="2"/>
          </rPr>
          <t xml:space="preserve">Use responses of </t>
        </r>
        <r>
          <rPr>
            <b/>
            <sz val="10"/>
            <rFont val="Tahoma"/>
            <family val="2"/>
          </rPr>
          <t>orange</t>
        </r>
        <r>
          <rPr>
            <sz val="10"/>
            <rFont val="Tahoma"/>
            <family val="2"/>
          </rPr>
          <t xml:space="preserve"> questions above to assess </t>
        </r>
        <r>
          <rPr>
            <b/>
            <sz val="10"/>
            <rFont val="Tahoma"/>
            <family val="2"/>
          </rPr>
          <t>Precision</t>
        </r>
      </text>
    </comment>
    <comment ref="B33" authorId="1">
      <text>
        <r>
          <rPr>
            <sz val="10"/>
            <rFont val="Tahoma"/>
            <family val="2"/>
          </rPr>
          <t xml:space="preserve">Use responses of </t>
        </r>
        <r>
          <rPr>
            <b/>
            <sz val="10"/>
            <rFont val="Tahoma"/>
            <family val="2"/>
          </rPr>
          <t xml:space="preserve">blue </t>
        </r>
        <r>
          <rPr>
            <sz val="10"/>
            <rFont val="Tahoma"/>
            <family val="2"/>
          </rPr>
          <t>questions above to assess</t>
        </r>
        <r>
          <rPr>
            <b/>
            <sz val="10"/>
            <rFont val="Tahoma"/>
            <family val="2"/>
          </rPr>
          <t xml:space="preserve"> Applicability</t>
        </r>
        <r>
          <rPr>
            <sz val="10"/>
            <rFont val="Tahoma"/>
            <family val="2"/>
          </rPr>
          <t xml:space="preserve">
</t>
        </r>
      </text>
    </comment>
    <comment ref="B4" authorId="2">
      <text>
        <r>
          <rPr>
            <b/>
            <sz val="12"/>
            <rFont val="Arial"/>
            <family val="2"/>
          </rPr>
          <t>RAMMBO:</t>
        </r>
        <r>
          <rPr>
            <sz val="10"/>
            <rFont val="Arial"/>
            <family val="2"/>
          </rPr>
          <t xml:space="preserve"> 
 An acronym for the key quality dimensions,
 -  who is </t>
        </r>
        <r>
          <rPr>
            <b/>
            <sz val="12"/>
            <rFont val="Arial"/>
            <family val="2"/>
          </rPr>
          <t>R</t>
        </r>
        <r>
          <rPr>
            <sz val="10"/>
            <rFont val="Arial"/>
            <family val="2"/>
          </rPr>
          <t xml:space="preserve">epresented, 
 - </t>
        </r>
        <r>
          <rPr>
            <b/>
            <sz val="12"/>
            <rFont val="Arial"/>
            <family val="2"/>
          </rPr>
          <t>A</t>
        </r>
        <r>
          <rPr>
            <sz val="10"/>
            <rFont val="Arial"/>
            <family val="2"/>
          </rPr>
          <t xml:space="preserve">llocated (by measurement) accurately,
 -  well </t>
        </r>
        <r>
          <rPr>
            <b/>
            <sz val="12"/>
            <rFont val="Arial"/>
            <family val="2"/>
          </rPr>
          <t>M</t>
        </r>
        <r>
          <rPr>
            <sz val="10"/>
            <rFont val="Arial"/>
            <family val="2"/>
          </rPr>
          <t xml:space="preserve">aintained
 - accurate </t>
        </r>
        <r>
          <rPr>
            <b/>
            <sz val="12"/>
            <rFont val="Arial"/>
            <family val="2"/>
          </rPr>
          <t>M</t>
        </r>
        <r>
          <rPr>
            <sz val="10"/>
            <rFont val="Arial"/>
            <family val="2"/>
          </rPr>
          <t xml:space="preserve">easurements that were:.
 - </t>
        </r>
        <r>
          <rPr>
            <b/>
            <sz val="12"/>
            <rFont val="Arial"/>
            <family val="2"/>
          </rPr>
          <t>b</t>
        </r>
        <r>
          <rPr>
            <sz val="10"/>
            <rFont val="Arial"/>
            <family val="2"/>
          </rPr>
          <t xml:space="preserve">lind or Objective 
</t>
        </r>
      </text>
    </comment>
  </commentList>
</comments>
</file>

<file path=xl/sharedStrings.xml><?xml version="1.0" encoding="utf-8"?>
<sst xmlns="http://schemas.openxmlformats.org/spreadsheetml/2006/main" count="437" uniqueCount="265">
  <si>
    <r>
      <t>To make</t>
    </r>
    <r>
      <rPr>
        <b/>
        <sz val="10"/>
        <rFont val="Arial"/>
        <family val="2"/>
      </rPr>
      <t xml:space="preserve"> extra copies</t>
    </r>
    <r>
      <rPr>
        <sz val="10"/>
        <rFont val="Arial"/>
        <family val="0"/>
      </rPr>
      <t xml:space="preserve"> of a page, you need to unprotect the sheet (go to Menu: Tools: Protection: Unprotect sheet), then copy sheet (Menu: Edit: Move or Copy sheet: Create a copy)
This may be particularly useful for assessing different outcomes on Page 2 (Step 3).</t>
    </r>
  </si>
  <si>
    <t>Inserting Text</t>
  </si>
  <si>
    <t>Colour Coding</t>
  </si>
  <si>
    <r>
      <rPr>
        <b/>
        <sz val="10"/>
        <rFont val="Arial"/>
        <family val="2"/>
      </rPr>
      <t>Text and information</t>
    </r>
    <r>
      <rPr>
        <sz val="10"/>
        <rFont val="Arial"/>
        <family val="0"/>
      </rPr>
      <t xml:space="preserve"> can be entered into any yellow area.</t>
    </r>
  </si>
  <si>
    <r>
      <t xml:space="preserve">To make extra copies of sheet, </t>
    </r>
    <r>
      <rPr>
        <b/>
        <sz val="10"/>
        <rFont val="Arial"/>
        <family val="2"/>
      </rPr>
      <t>unprotect</t>
    </r>
    <r>
      <rPr>
        <sz val="10"/>
        <rFont val="Arial"/>
        <family val="0"/>
      </rPr>
      <t xml:space="preserve"> workbook (Menu: Tools: Protection: Unprotect), then </t>
    </r>
    <r>
      <rPr>
        <b/>
        <sz val="10"/>
        <rFont val="Arial"/>
        <family val="2"/>
      </rPr>
      <t>copy</t>
    </r>
    <r>
      <rPr>
        <sz val="10"/>
        <rFont val="Arial"/>
        <family val="0"/>
      </rPr>
      <t xml:space="preserve"> sheet (Menu: Edit: Move or Copy sheet: Create a copy).
If you need more space, you can use the </t>
    </r>
    <r>
      <rPr>
        <b/>
        <sz val="10"/>
        <rFont val="Arial"/>
        <family val="2"/>
      </rPr>
      <t>overflow</t>
    </r>
    <r>
      <rPr>
        <sz val="10"/>
        <rFont val="Arial"/>
        <family val="0"/>
      </rPr>
      <t xml:space="preserve"> page at the end of the workbook.</t>
    </r>
  </si>
  <si>
    <t>General</t>
  </si>
  <si>
    <r>
      <t xml:space="preserve">If you run out of space on any page then you can use the </t>
    </r>
    <r>
      <rPr>
        <b/>
        <sz val="10"/>
        <rFont val="Arial"/>
        <family val="2"/>
      </rPr>
      <t>overflow page</t>
    </r>
    <r>
      <rPr>
        <sz val="10"/>
        <rFont val="Arial"/>
        <family val="0"/>
      </rPr>
      <t xml:space="preserve"> at the end of the CAT. Page 3 will automatically increase in size if you fill the boxes but the other pages wont. The overflow page may be particularly useful for page 2 where changing the cell sizes may affect the formulae.</t>
    </r>
  </si>
  <si>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the Pop-up boxes by clicking and dragging.</t>
    </r>
  </si>
  <si>
    <t>Other:</t>
  </si>
  <si>
    <t>proportion</t>
  </si>
  <si>
    <r>
      <t>P</t>
    </r>
    <r>
      <rPr>
        <sz val="10"/>
        <rFont val="Arial"/>
        <family val="0"/>
      </rPr>
      <t>opulations</t>
    </r>
  </si>
  <si>
    <r>
      <t>Enter</t>
    </r>
    <r>
      <rPr>
        <sz val="10"/>
        <rFont val="Arial"/>
        <family val="0"/>
      </rPr>
      <t xml:space="preserve"> study information in yellow areas. Help notes appear in moveable boxes.</t>
    </r>
  </si>
  <si>
    <r>
      <t xml:space="preserve">Participant </t>
    </r>
    <r>
      <rPr>
        <b/>
        <sz val="12"/>
        <rFont val="Arial"/>
        <family val="2"/>
      </rPr>
      <t>P</t>
    </r>
    <r>
      <rPr>
        <sz val="10"/>
        <rFont val="Arial"/>
        <family val="0"/>
      </rPr>
      <t>opulation</t>
    </r>
  </si>
  <si>
    <r>
      <t xml:space="preserve">To make extra copies of sheet, </t>
    </r>
    <r>
      <rPr>
        <b/>
        <sz val="10"/>
        <rFont val="Arial"/>
        <family val="2"/>
      </rPr>
      <t>unprotect</t>
    </r>
    <r>
      <rPr>
        <sz val="10"/>
        <rFont val="Arial"/>
        <family val="0"/>
      </rPr>
      <t xml:space="preserve"> workbook (Menu: Tools: Protection: Unprotect), then </t>
    </r>
    <r>
      <rPr>
        <b/>
        <sz val="10"/>
        <rFont val="Arial"/>
        <family val="2"/>
      </rPr>
      <t>copy</t>
    </r>
    <r>
      <rPr>
        <sz val="10"/>
        <rFont val="Arial"/>
        <family val="0"/>
      </rPr>
      <t xml:space="preserve"> sheet (Menu: Edit: Move or Copy sheet: Create a copy).
If you need more space, you can use the </t>
    </r>
    <r>
      <rPr>
        <b/>
        <sz val="10"/>
        <rFont val="Arial"/>
        <family val="2"/>
      </rPr>
      <t>overflow</t>
    </r>
    <r>
      <rPr>
        <sz val="10"/>
        <rFont val="Arial"/>
        <family val="0"/>
      </rPr>
      <t xml:space="preserve"> page at the end of the workbook.</t>
    </r>
  </si>
  <si>
    <r>
      <t>E</t>
    </r>
    <r>
      <rPr>
        <sz val="12"/>
        <rFont val="Arial"/>
        <family val="2"/>
      </rPr>
      <t>xposure &amp;</t>
    </r>
    <r>
      <rPr>
        <b/>
        <sz val="12"/>
        <rFont val="Arial"/>
        <family val="2"/>
      </rPr>
      <t xml:space="preserve"> C</t>
    </r>
    <r>
      <rPr>
        <sz val="12"/>
        <rFont val="Arial"/>
        <family val="2"/>
      </rPr>
      <t>omparison</t>
    </r>
  </si>
  <si>
    <r>
      <t>O</t>
    </r>
    <r>
      <rPr>
        <sz val="10"/>
        <rFont val="Arial"/>
        <family val="0"/>
      </rPr>
      <t>utcomes</t>
    </r>
  </si>
  <si>
    <r>
      <t>or</t>
    </r>
    <r>
      <rPr>
        <sz val="10"/>
        <rFont val="Arial"/>
        <family val="0"/>
      </rPr>
      <t>, standard error:</t>
    </r>
  </si>
  <si>
    <r>
      <t>T</t>
    </r>
    <r>
      <rPr>
        <sz val="10"/>
        <rFont val="Arial"/>
        <family val="0"/>
      </rPr>
      <t>ime</t>
    </r>
  </si>
  <si>
    <r>
      <rPr>
        <sz val="10"/>
        <rFont val="Arial"/>
        <family val="0"/>
      </rPr>
      <t xml:space="preserve">If </t>
    </r>
    <r>
      <rPr>
        <b/>
        <sz val="10"/>
        <rFont val="Arial"/>
        <family val="2"/>
      </rPr>
      <t>RATE</t>
    </r>
    <r>
      <rPr>
        <sz val="10"/>
        <rFont val="Arial"/>
        <family val="0"/>
      </rPr>
      <t xml:space="preserve">, enter </t>
    </r>
    <r>
      <rPr>
        <b/>
        <sz val="10"/>
        <rFont val="Arial"/>
        <family val="2"/>
      </rPr>
      <t xml:space="preserve">Unit of time </t>
    </r>
    <r>
      <rPr>
        <sz val="10"/>
        <rFont val="Arial"/>
        <family val="0"/>
      </rPr>
      <t>(e.g. Year):</t>
    </r>
  </si>
  <si>
    <r>
      <t>Text and information can be entered into any</t>
    </r>
    <r>
      <rPr>
        <b/>
        <sz val="10"/>
        <rFont val="Arial"/>
        <family val="2"/>
      </rPr>
      <t xml:space="preserve"> yellow area. </t>
    </r>
    <r>
      <rPr>
        <sz val="10"/>
        <rFont val="Arial"/>
        <family val="0"/>
      </rPr>
      <t xml:space="preserve">Clicking on the yellow area will provide more information in </t>
    </r>
    <r>
      <rPr>
        <b/>
        <sz val="10"/>
        <rFont val="Arial"/>
        <family val="2"/>
      </rPr>
      <t>pop-up boxes (click here to find out!)</t>
    </r>
  </si>
  <si>
    <t xml:space="preserve">Eligible population well described and appropriate?
</t>
  </si>
  <si>
    <t>Were exposures measurable / meaningful in usual practice?</t>
  </si>
  <si>
    <t>Overflow sheet!</t>
  </si>
  <si>
    <r>
      <t xml:space="preserve">Notes for use: </t>
    </r>
    <r>
      <rPr>
        <sz val="10"/>
        <rFont val="Arial"/>
        <family val="0"/>
      </rPr>
      <t xml:space="preserve">
1. For the formulae in this Excel spreadsheet to work, security level settings on your computer must allow </t>
    </r>
    <r>
      <rPr>
        <b/>
        <sz val="10"/>
        <rFont val="Arial"/>
        <family val="2"/>
      </rPr>
      <t>macros</t>
    </r>
    <r>
      <rPr>
        <sz val="10"/>
        <rFont val="Arial"/>
        <family val="0"/>
      </rPr>
      <t xml:space="preserve">. To modify Excel settings, select Data /Options /Security, click on the Macro Security tab, adjust to Medium.
2. Enter information into the </t>
    </r>
    <r>
      <rPr>
        <b/>
        <sz val="10"/>
        <rFont val="Arial"/>
        <family val="2"/>
      </rPr>
      <t>yellow areas</t>
    </r>
    <r>
      <rPr>
        <sz val="10"/>
        <rFont val="Arial"/>
        <family val="0"/>
      </rPr>
      <t xml:space="preserve">.  Clicking on the area will provide further information in pop-up boxes.
3. Pop-up boxes can be </t>
    </r>
    <r>
      <rPr>
        <b/>
        <sz val="10"/>
        <rFont val="Arial"/>
        <family val="2"/>
      </rPr>
      <t>moved</t>
    </r>
    <r>
      <rPr>
        <sz val="10"/>
        <rFont val="Arial"/>
        <family val="0"/>
      </rPr>
      <t xml:space="preserve"> by clicking and dragging them.
4. If you need more space, you can use the </t>
    </r>
    <r>
      <rPr>
        <b/>
        <sz val="10"/>
        <rFont val="Arial"/>
        <family val="2"/>
      </rPr>
      <t>overflow</t>
    </r>
    <r>
      <rPr>
        <sz val="10"/>
        <rFont val="Arial"/>
        <family val="0"/>
      </rPr>
      <t xml:space="preserve"> page at the end of the workbook.</t>
    </r>
  </si>
  <si>
    <r>
      <t xml:space="preserve">The pop-up boxes can be </t>
    </r>
    <r>
      <rPr>
        <b/>
        <sz val="10"/>
        <rFont val="Arial"/>
        <family val="2"/>
      </rPr>
      <t>moved</t>
    </r>
    <r>
      <rPr>
        <sz val="10"/>
        <rFont val="Arial"/>
        <family val="0"/>
      </rPr>
      <t xml:space="preserve"> by clicking and dragging them,</t>
    </r>
  </si>
  <si>
    <t xml:space="preserve">     Study Setting</t>
  </si>
  <si>
    <t>Prognostic studies: eligible population at common point in course of condition?</t>
  </si>
  <si>
    <t>Were exposure and comparison factors re-measured during follow-up?</t>
  </si>
  <si>
    <t>Other secondary sources</t>
  </si>
  <si>
    <r>
      <t>E</t>
    </r>
    <r>
      <rPr>
        <sz val="10"/>
        <rFont val="Arial"/>
        <family val="0"/>
      </rPr>
      <t xml:space="preserve">xposure &amp; </t>
    </r>
    <r>
      <rPr>
        <b/>
        <sz val="12"/>
        <rFont val="Arial"/>
        <family val="2"/>
      </rPr>
      <t>C</t>
    </r>
    <r>
      <rPr>
        <sz val="10"/>
        <rFont val="Arial"/>
        <family val="0"/>
      </rPr>
      <t>omparison</t>
    </r>
  </si>
  <si>
    <t xml:space="preserve">  Eligible population</t>
  </si>
  <si>
    <t>CAT (Critically Appraised Topic):  Applying the 5 steps of EBCP (Evidence-Based Clinical Practice)</t>
  </si>
  <si>
    <t>Cochrane</t>
  </si>
  <si>
    <t xml:space="preserve"> </t>
  </si>
  <si>
    <r>
      <t>O</t>
    </r>
    <r>
      <rPr>
        <sz val="10"/>
        <rFont val="Arial"/>
        <family val="0"/>
      </rPr>
      <t>utcomes</t>
    </r>
  </si>
  <si>
    <r>
      <t>T</t>
    </r>
    <r>
      <rPr>
        <sz val="10"/>
        <rFont val="Arial"/>
        <family val="0"/>
      </rPr>
      <t>ime</t>
    </r>
  </si>
  <si>
    <r>
      <rPr>
        <sz val="10"/>
        <rFont val="Arial"/>
        <family val="0"/>
      </rPr>
      <t>To change text or increase cell sizes, you need to unprotect the Format  of the page. Go to Tools: Protection: unprotect sheet.</t>
    </r>
    <r>
      <rPr>
        <b/>
        <sz val="10"/>
        <rFont val="Arial"/>
        <family val="2"/>
      </rPr>
      <t xml:space="preserve">
</t>
    </r>
    <r>
      <rPr>
        <sz val="10"/>
        <rFont val="Arial"/>
        <family val="0"/>
      </rPr>
      <t xml:space="preserve">
Click on horizontal line under the number of the cell to be widened (far left column of page) and pull down.
When finished, reprotect sheet by going to Tools:Protection:Protect sheet. (Do not add a password).
If you need more space, you can use the </t>
    </r>
    <r>
      <rPr>
        <b/>
        <sz val="10"/>
        <rFont val="Arial"/>
        <family val="2"/>
      </rPr>
      <t>overflow</t>
    </r>
    <r>
      <rPr>
        <sz val="10"/>
        <rFont val="Arial"/>
        <family val="0"/>
      </rPr>
      <t xml:space="preserve"> page at the end of the workbook.</t>
    </r>
  </si>
  <si>
    <t>x</t>
  </si>
  <si>
    <r>
      <t xml:space="preserve">Extra </t>
    </r>
    <r>
      <rPr>
        <b/>
        <sz val="10"/>
        <rFont val="Arial"/>
        <family val="2"/>
      </rPr>
      <t xml:space="preserve">information </t>
    </r>
    <r>
      <rPr>
        <sz val="10"/>
        <rFont val="Arial"/>
        <family val="0"/>
      </rPr>
      <t xml:space="preserve">can be found where there are </t>
    </r>
    <r>
      <rPr>
        <b/>
        <sz val="10"/>
        <rFont val="Arial"/>
        <family val="2"/>
      </rPr>
      <t>notes</t>
    </r>
    <r>
      <rPr>
        <sz val="10"/>
        <rFont val="Arial"/>
        <family val="0"/>
      </rPr>
      <t xml:space="preserve"> added to a box. These are indicated by a small red triangle such as this. 
Holding the mouse over the triangle displays the information.</t>
    </r>
  </si>
  <si>
    <t xml:space="preserve">Please contribute your comments and suggestions for this page to: </t>
  </si>
  <si>
    <t>rt.jackson@auckland.ac.nz</t>
  </si>
  <si>
    <t>Prognostic and Risk Factor Studies</t>
  </si>
  <si>
    <t xml:space="preserve">Please contribute your comments and suggestions on this form to:  </t>
  </si>
  <si>
    <r>
      <rPr>
        <b/>
        <sz val="10"/>
        <rFont val="Arial"/>
        <family val="2"/>
      </rPr>
      <t>E</t>
    </r>
    <r>
      <rPr>
        <sz val="10"/>
        <rFont val="Arial"/>
        <family val="0"/>
      </rPr>
      <t xml:space="preserve">mail </t>
    </r>
    <r>
      <rPr>
        <b/>
        <sz val="12"/>
        <rFont val="Arial"/>
        <family val="2"/>
      </rPr>
      <t>a</t>
    </r>
    <r>
      <rPr>
        <sz val="10"/>
        <rFont val="Arial"/>
        <family val="0"/>
      </rPr>
      <t>ddress</t>
    </r>
  </si>
  <si>
    <t>Calculated in GATE frame</t>
  </si>
  <si>
    <t>population</t>
  </si>
  <si>
    <t>what measure?</t>
  </si>
  <si>
    <r>
      <t>P</t>
    </r>
    <r>
      <rPr>
        <sz val="12"/>
        <rFont val="Arial"/>
        <family val="2"/>
      </rPr>
      <t>atient / community preferences</t>
    </r>
    <r>
      <rPr>
        <b/>
        <sz val="12"/>
        <rFont val="Arial"/>
        <family val="2"/>
      </rPr>
      <t xml:space="preserve">                                     P</t>
    </r>
    <r>
      <rPr>
        <sz val="12"/>
        <rFont val="Arial"/>
        <family val="2"/>
      </rPr>
      <t>olicy issues</t>
    </r>
  </si>
  <si>
    <r>
      <t>C</t>
    </r>
    <r>
      <rPr>
        <sz val="12"/>
        <rFont val="Arial"/>
        <family val="2"/>
      </rPr>
      <t>linical' considerations</t>
    </r>
  </si>
  <si>
    <t>Use this sheet if you need extra space, particularly on Page 2!</t>
  </si>
  <si>
    <t>Heading</t>
  </si>
  <si>
    <t>Page</t>
  </si>
  <si>
    <t xml:space="preserve">Participant </t>
  </si>
  <si>
    <t>Step 3: Critically appraise the study using the PECOT framework</t>
  </si>
  <si>
    <r>
      <t>P</t>
    </r>
    <r>
      <rPr>
        <sz val="10"/>
        <rFont val="Arial"/>
        <family val="0"/>
      </rPr>
      <t>olicy issues</t>
    </r>
  </si>
  <si>
    <r>
      <t>P</t>
    </r>
    <r>
      <rPr>
        <sz val="10"/>
        <rFont val="Arial"/>
        <family val="0"/>
      </rPr>
      <t>opulations</t>
    </r>
  </si>
  <si>
    <t>Identify other issues</t>
  </si>
  <si>
    <t>Summarise epidemiologic evidence</t>
  </si>
  <si>
    <t>drop-outs / lost during follow-up:</t>
  </si>
  <si>
    <t>If categorical.…</t>
  </si>
  <si>
    <r>
      <t>Notes for use</t>
    </r>
    <r>
      <rPr>
        <sz val="10"/>
        <rFont val="Arial"/>
        <family val="0"/>
      </rPr>
      <t xml:space="preserve">:  </t>
    </r>
  </si>
  <si>
    <t>participants with outcome:</t>
  </si>
  <si>
    <t>a</t>
  </si>
  <si>
    <t>b</t>
  </si>
  <si>
    <t>Databases searched</t>
  </si>
  <si>
    <r>
      <t>E</t>
    </r>
    <r>
      <rPr>
        <sz val="12"/>
        <rFont val="Arial"/>
        <family val="2"/>
      </rPr>
      <t>xposure &amp;</t>
    </r>
    <r>
      <rPr>
        <b/>
        <sz val="12"/>
        <rFont val="Arial"/>
        <family val="2"/>
      </rPr>
      <t xml:space="preserve"> C</t>
    </r>
    <r>
      <rPr>
        <sz val="12"/>
        <rFont val="Arial"/>
        <family val="2"/>
      </rPr>
      <t>omparison</t>
    </r>
  </si>
  <si>
    <t>Instructions for Use</t>
  </si>
  <si>
    <t>Followed-up analyses</t>
  </si>
  <si>
    <r>
      <t>E</t>
    </r>
    <r>
      <rPr>
        <sz val="10"/>
        <rFont val="Arial"/>
        <family val="0"/>
      </rPr>
      <t>xposure (prognostic / risk factor)</t>
    </r>
  </si>
  <si>
    <t>The X-factor</t>
  </si>
  <si>
    <r>
      <t>T</t>
    </r>
    <r>
      <rPr>
        <sz val="10"/>
        <rFont val="Arial"/>
        <family val="0"/>
      </rPr>
      <t>his study</t>
    </r>
  </si>
  <si>
    <r>
      <t>C</t>
    </r>
    <r>
      <rPr>
        <sz val="10"/>
        <rFont val="Arial"/>
        <family val="0"/>
      </rPr>
      <t>onsistency with other studies</t>
    </r>
  </si>
  <si>
    <t>Did exposure(s) / comparison status change during follow-up?</t>
  </si>
  <si>
    <t>Exposure &amp; comparison groups similar at baseline? Appropriately adjusted?</t>
  </si>
  <si>
    <t>Outcome measures well described &amp; valid?</t>
  </si>
  <si>
    <r>
      <t>P</t>
    </r>
    <r>
      <rPr>
        <sz val="10"/>
        <rFont val="Arial"/>
        <family val="0"/>
      </rPr>
      <t>atient /community preferences</t>
    </r>
  </si>
  <si>
    <t xml:space="preserve">Participants represent eligibles?
</t>
  </si>
  <si>
    <t>Report results per (e.g. per 100):</t>
  </si>
  <si>
    <t xml:space="preserve">Intention to follow analysis?
</t>
  </si>
  <si>
    <r>
      <t xml:space="preserve">For the formulae in this Excel spreadsheet to work, security level settings on </t>
    </r>
    <r>
      <rPr>
        <b/>
        <sz val="10"/>
        <rFont val="Arial"/>
        <family val="2"/>
      </rPr>
      <t>your computer must allow macros</t>
    </r>
    <r>
      <rPr>
        <sz val="10"/>
        <rFont val="Arial"/>
        <family val="0"/>
      </rPr>
      <t>. To modify Excel settings, select Data: Options: Security, click on the Macro Security tab, adjust to Medium.</t>
    </r>
  </si>
  <si>
    <r>
      <t xml:space="preserve">To change text or increase cell sizes, you need to unprotect the Format  of the page. Go to Tools: Protection: unprotect sheet.
</t>
    </r>
    <r>
      <rPr>
        <sz val="10"/>
        <rFont val="Arial"/>
        <family val="0"/>
      </rPr>
      <t xml:space="preserve">
Click on horizontal line under the number of the cell to be widened (far left column of page) and pull down.
When finished, reprotect sheet by going to Tools:Protection:Protect sheet. (Do not add a password).</t>
    </r>
  </si>
  <si>
    <r>
      <t>Text and information can be entered into any</t>
    </r>
    <r>
      <rPr>
        <b/>
        <sz val="10"/>
        <rFont val="Arial"/>
        <family val="2"/>
      </rPr>
      <t xml:space="preserve"> yellow area. </t>
    </r>
    <r>
      <rPr>
        <sz val="10"/>
        <rFont val="Arial"/>
        <family val="0"/>
      </rPr>
      <t>Clicking on the area will provide more information in pop-up boxes.</t>
    </r>
  </si>
  <si>
    <r>
      <t xml:space="preserve">When </t>
    </r>
    <r>
      <rPr>
        <b/>
        <sz val="10"/>
        <rFont val="Arial"/>
        <family val="2"/>
      </rPr>
      <t>typing into GATE</t>
    </r>
    <r>
      <rPr>
        <sz val="10"/>
        <rFont val="Arial"/>
        <family val="0"/>
      </rPr>
      <t>, select the cell you want and have the flashing cursor in the text box at the top of the excel sheet so you are typing into this space.</t>
    </r>
  </si>
  <si>
    <t>All participants accounted for at study conclusion?</t>
  </si>
  <si>
    <t>Step 2: Search for the best evidence using PECOT framework</t>
  </si>
  <si>
    <t>www.epiq.co.nz</t>
  </si>
  <si>
    <r>
      <t>C</t>
    </r>
    <r>
      <rPr>
        <sz val="10"/>
        <rFont val="Arial"/>
        <family val="0"/>
      </rPr>
      <t>omparison (control)</t>
    </r>
  </si>
  <si>
    <t xml:space="preserve">Step 5: Audit personal EBP skills (for professional development) and
 audit usual clinical practice (for quality improvement)  </t>
  </si>
  <si>
    <r>
      <t>Prognostic and Risk Factor Studies</t>
    </r>
  </si>
  <si>
    <t>Were all important outcomes assessed?</t>
  </si>
  <si>
    <r>
      <t xml:space="preserve">On Page 2 (Step 3) </t>
    </r>
    <r>
      <rPr>
        <b/>
        <sz val="10"/>
        <rFont val="Arial"/>
        <family val="2"/>
      </rPr>
      <t>calculations</t>
    </r>
    <r>
      <rPr>
        <sz val="10"/>
        <rFont val="Arial"/>
        <family val="0"/>
      </rPr>
      <t xml:space="preserve"> are done automatically and the results are displayed in green areas.</t>
    </r>
  </si>
  <si>
    <r>
      <t xml:space="preserve">On Page 3 (Step 3) </t>
    </r>
    <r>
      <rPr>
        <b/>
        <sz val="10"/>
        <rFont val="Arial"/>
        <family val="2"/>
      </rPr>
      <t xml:space="preserve">questions are colour coded </t>
    </r>
    <r>
      <rPr>
        <sz val="10"/>
        <rFont val="Arial"/>
        <family val="0"/>
      </rPr>
      <t>to demonstrate relationship with the Summary questions below.</t>
    </r>
  </si>
  <si>
    <t>Extra Information</t>
  </si>
  <si>
    <t>Similar follow-up time in exposure &amp; comparison groups?</t>
  </si>
  <si>
    <t>Key outcome &amp; analysis method, as published:</t>
  </si>
  <si>
    <r>
      <t xml:space="preserve">Eligible </t>
    </r>
    <r>
      <rPr>
        <b/>
        <sz val="12"/>
        <rFont val="Arial"/>
        <family val="2"/>
      </rPr>
      <t>P</t>
    </r>
    <r>
      <rPr>
        <sz val="10"/>
        <rFont val="Arial"/>
        <family val="0"/>
      </rPr>
      <t>opulation</t>
    </r>
  </si>
  <si>
    <r>
      <t>P</t>
    </r>
    <r>
      <rPr>
        <sz val="10"/>
        <rFont val="Arial"/>
        <family val="0"/>
      </rPr>
      <t>articipants</t>
    </r>
    <r>
      <rPr>
        <sz val="10"/>
        <rFont val="Arial"/>
        <family val="0"/>
      </rPr>
      <t xml:space="preserve"> or patients</t>
    </r>
  </si>
  <si>
    <t>To change text or increase cell sizes, you need to unprotect the Format  of the page. Go to Tools: Protection: unprotect sheet.
Click on horizontal line under the number of the cell to be widened (far left column of page) and pull down.
When finished, reprotect sheet by going to Tools:Protection:Protect sheet. (Do not add a password).</t>
  </si>
  <si>
    <t>Primary search term (MESH)</t>
  </si>
  <si>
    <t>School of Population Health</t>
  </si>
  <si>
    <t>Key search terms</t>
  </si>
  <si>
    <t>Notes</t>
  </si>
  <si>
    <t xml:space="preserve">Was follow-up time meaningful?
</t>
  </si>
  <si>
    <r>
      <t>or</t>
    </r>
    <r>
      <rPr>
        <sz val="10"/>
        <rFont val="Arial"/>
        <family val="0"/>
      </rPr>
      <t>, standard error:</t>
    </r>
  </si>
  <si>
    <t>Assessed when:</t>
  </si>
  <si>
    <t>DO NOT ADD CELLS OR CHANGE FORMAT OF THIS PAGE AS IT COULD DISRUPT FORMULAE USED IN CALCULATIONS</t>
  </si>
  <si>
    <r>
      <t>O</t>
    </r>
    <r>
      <rPr>
        <sz val="10"/>
        <rFont val="Arial"/>
        <family val="0"/>
      </rPr>
      <t>utcomes:
...primary</t>
    </r>
  </si>
  <si>
    <t>...secondary</t>
  </si>
  <si>
    <t>...adverse</t>
  </si>
  <si>
    <t>Rate or proportion?</t>
  </si>
  <si>
    <r>
      <rPr>
        <sz val="10"/>
        <rFont val="Arial"/>
        <family val="0"/>
      </rPr>
      <t xml:space="preserve">If </t>
    </r>
    <r>
      <rPr>
        <b/>
        <sz val="10"/>
        <rFont val="Arial"/>
        <family val="2"/>
      </rPr>
      <t>RATE</t>
    </r>
    <r>
      <rPr>
        <sz val="10"/>
        <rFont val="Arial"/>
        <family val="0"/>
      </rPr>
      <t xml:space="preserve">, enter </t>
    </r>
    <r>
      <rPr>
        <b/>
        <sz val="10"/>
        <rFont val="Arial"/>
        <family val="2"/>
      </rPr>
      <t xml:space="preserve">Unit of time </t>
    </r>
    <r>
      <rPr>
        <sz val="10"/>
        <rFont val="Arial"/>
        <family val="0"/>
      </rPr>
      <t>(e.g. Year):</t>
    </r>
  </si>
  <si>
    <t>enter average length of follow-up:</t>
  </si>
  <si>
    <r>
      <t xml:space="preserve"> </t>
    </r>
    <r>
      <rPr>
        <b/>
        <sz val="11"/>
        <color indexed="43"/>
        <rFont val="Arial"/>
        <family val="2"/>
      </rPr>
      <t>+</t>
    </r>
    <r>
      <rPr>
        <sz val="10"/>
        <color indexed="43"/>
        <rFont val="Arial"/>
        <family val="2"/>
      </rPr>
      <t xml:space="preserve"> = good, </t>
    </r>
    <r>
      <rPr>
        <sz val="11"/>
        <color indexed="43"/>
        <rFont val="Arial"/>
        <family val="2"/>
      </rPr>
      <t xml:space="preserve">x </t>
    </r>
    <r>
      <rPr>
        <sz val="10"/>
        <color indexed="43"/>
        <rFont val="Arial"/>
        <family val="2"/>
      </rPr>
      <t xml:space="preserve">= poor,  </t>
    </r>
    <r>
      <rPr>
        <b/>
        <sz val="11"/>
        <color indexed="43"/>
        <rFont val="Arial"/>
        <family val="2"/>
      </rPr>
      <t xml:space="preserve"> ?</t>
    </r>
    <r>
      <rPr>
        <sz val="10"/>
        <color indexed="43"/>
        <rFont val="Arial"/>
        <family val="2"/>
      </rPr>
      <t xml:space="preserve"> = unclear,  </t>
    </r>
    <r>
      <rPr>
        <b/>
        <sz val="10"/>
        <color indexed="43"/>
        <rFont val="Arial"/>
        <family val="2"/>
      </rPr>
      <t xml:space="preserve"> </t>
    </r>
    <r>
      <rPr>
        <sz val="11"/>
        <color indexed="43"/>
        <rFont val="Arial"/>
        <family val="2"/>
      </rPr>
      <t>na</t>
    </r>
    <r>
      <rPr>
        <b/>
        <sz val="11"/>
        <color indexed="43"/>
        <rFont val="Arial"/>
        <family val="2"/>
      </rPr>
      <t xml:space="preserve"> </t>
    </r>
    <r>
      <rPr>
        <sz val="10"/>
        <color indexed="43"/>
        <rFont val="Arial"/>
        <family val="2"/>
      </rPr>
      <t>= not applicable</t>
    </r>
  </si>
  <si>
    <t>Other interventions / exposures similar in both groups during follow-up?</t>
  </si>
  <si>
    <t>Are results precise enough to be meaningful? If not was power sufficient?</t>
  </si>
  <si>
    <t>PLEASE READ BEFORE STARTING!!</t>
  </si>
  <si>
    <r>
      <t xml:space="preserve">The form </t>
    </r>
    <r>
      <rPr>
        <b/>
        <sz val="10"/>
        <rFont val="Arial"/>
        <family val="2"/>
      </rPr>
      <t>calculates results</t>
    </r>
    <r>
      <rPr>
        <sz val="10"/>
        <rFont val="Arial"/>
        <family val="0"/>
      </rPr>
      <t xml:space="preserve"> and displays them in the green areas below. </t>
    </r>
  </si>
  <si>
    <t>Can the applicability of the results (external validity) be determined?</t>
  </si>
  <si>
    <t>If continuous….</t>
  </si>
  <si>
    <t>mean:</t>
  </si>
  <si>
    <r>
      <t>S</t>
    </r>
    <r>
      <rPr>
        <sz val="10"/>
        <rFont val="Arial"/>
        <family val="0"/>
      </rPr>
      <t>ummary</t>
    </r>
  </si>
  <si>
    <t>(EG)</t>
  </si>
  <si>
    <t>(CG)</t>
  </si>
  <si>
    <t>without outcome:</t>
  </si>
  <si>
    <t>Results (unadjusted) with</t>
  </si>
  <si>
    <t>Step 1: Formulate a 5-part clinical question using PECOT framework</t>
  </si>
  <si>
    <t>Precision of effect estimates given or calculable?</t>
  </si>
  <si>
    <t>Is the study internally valid (unbiased)? Residual confounding likely?</t>
  </si>
  <si>
    <t>Quality
+  x 
? na</t>
  </si>
  <si>
    <r>
      <t>C</t>
    </r>
    <r>
      <rPr>
        <sz val="10"/>
        <rFont val="Arial"/>
        <family val="0"/>
      </rPr>
      <t>linical' considerations</t>
    </r>
  </si>
  <si>
    <t>in exposure group</t>
  </si>
  <si>
    <t>in comparison group</t>
  </si>
  <si>
    <t>(EGO)</t>
  </si>
  <si>
    <t>(CGO)</t>
  </si>
  <si>
    <t>standard deviation:</t>
  </si>
  <si>
    <t>Continuous outcomes:</t>
  </si>
  <si>
    <t xml:space="preserve">Exposure Group </t>
  </si>
  <si>
    <t>Publication details:</t>
  </si>
  <si>
    <r>
      <t>C</t>
    </r>
    <r>
      <rPr>
        <sz val="10"/>
        <rFont val="Arial"/>
        <family val="0"/>
      </rPr>
      <t>omparison</t>
    </r>
  </si>
  <si>
    <r>
      <t>M</t>
    </r>
    <r>
      <rPr>
        <sz val="10"/>
        <rFont val="Arial"/>
        <family val="0"/>
      </rPr>
      <t>easured accurately (</t>
    </r>
    <r>
      <rPr>
        <b/>
        <sz val="12"/>
        <rFont val="Arial"/>
        <family val="2"/>
      </rPr>
      <t>B</t>
    </r>
    <r>
      <rPr>
        <sz val="10"/>
        <rFont val="Arial"/>
        <family val="0"/>
      </rPr>
      <t xml:space="preserve">lind or </t>
    </r>
    <r>
      <rPr>
        <b/>
        <sz val="12"/>
        <rFont val="Arial"/>
        <family val="2"/>
      </rPr>
      <t>O</t>
    </r>
    <r>
      <rPr>
        <sz val="10"/>
        <rFont val="Arial"/>
        <family val="0"/>
      </rPr>
      <t>bjective)?</t>
    </r>
  </si>
  <si>
    <t xml:space="preserve">Overall study quality
</t>
  </si>
  <si>
    <t xml:space="preserve">White coat hypertension (WCHT): BP assessed by staff physician with mercury sphygmo at entry to study on 2 separate occasions in quiet office. Average of 3 BPs used. SBP ≥ 140 or DBP ≥ 90 = Hypertension. Office measures compared with 24-hour ambulatory BP (in-hospital) to determine if true HT (THT) or  WCHT (exposure group of interest).
</t>
  </si>
  <si>
    <t>Normotension (NT) – assessed as above</t>
  </si>
  <si>
    <r>
      <t xml:space="preserve">Participant </t>
    </r>
    <r>
      <rPr>
        <b/>
        <sz val="12"/>
        <rFont val="Arial"/>
        <family val="2"/>
      </rPr>
      <t>P</t>
    </r>
    <r>
      <rPr>
        <sz val="10"/>
        <rFont val="Arial"/>
        <family val="0"/>
      </rPr>
      <t>opulation</t>
    </r>
  </si>
  <si>
    <r>
      <t>Notes for use:</t>
    </r>
    <r>
      <rPr>
        <sz val="10"/>
        <rFont val="Arial"/>
        <family val="0"/>
      </rPr>
      <t xml:space="preserve">
Clicking on </t>
    </r>
    <r>
      <rPr>
        <b/>
        <sz val="10"/>
        <rFont val="Arial"/>
        <family val="2"/>
      </rPr>
      <t>Notes</t>
    </r>
    <r>
      <rPr>
        <sz val="10"/>
        <rFont val="Arial"/>
        <family val="0"/>
      </rPr>
      <t xml:space="preserve"> boxes will provide further information.
</t>
    </r>
    <r>
      <rPr>
        <b/>
        <sz val="10"/>
        <rFont val="Arial"/>
        <family val="2"/>
      </rPr>
      <t xml:space="preserve">Move </t>
    </r>
    <r>
      <rPr>
        <sz val="10"/>
        <rFont val="Arial"/>
        <family val="0"/>
      </rPr>
      <t xml:space="preserve">the Pop-up boxes by clicking and dragging.
Questions are </t>
    </r>
    <r>
      <rPr>
        <b/>
        <sz val="10"/>
        <rFont val="Arial"/>
        <family val="2"/>
      </rPr>
      <t>colour-coded</t>
    </r>
    <r>
      <rPr>
        <sz val="10"/>
        <rFont val="Arial"/>
        <family val="0"/>
      </rPr>
      <t xml:space="preserve"> to demonstrate relationship with Summary questions below.</t>
    </r>
  </si>
  <si>
    <r>
      <t xml:space="preserve">To </t>
    </r>
    <r>
      <rPr>
        <b/>
        <sz val="10"/>
        <rFont val="Arial"/>
        <family val="2"/>
      </rPr>
      <t>change text size or style</t>
    </r>
    <r>
      <rPr>
        <sz val="10"/>
        <rFont val="Arial"/>
        <family val="0"/>
      </rPr>
      <t xml:space="preserve">, or to </t>
    </r>
    <r>
      <rPr>
        <b/>
        <sz val="10"/>
        <rFont val="Arial"/>
        <family val="2"/>
      </rPr>
      <t>increase cell sizes</t>
    </r>
    <r>
      <rPr>
        <sz val="10"/>
        <rFont val="Arial"/>
        <family val="0"/>
      </rPr>
      <t xml:space="preserve">, you need to unprotect the sheet (go to Menu: Tools: Protection: Unprotect sheet).
Click on horizontal line under the number of the cell to be widened (far left column of page) and pull down. Highlight any text you want to change and use the font tools to change size or style.
When finished, reprotect sheet by going to Menu: Tools: Protection: Protect sheet. (Do not add a password).
This should </t>
    </r>
    <r>
      <rPr>
        <b/>
        <sz val="10"/>
        <rFont val="Arial"/>
        <family val="2"/>
      </rPr>
      <t>not</t>
    </r>
    <r>
      <rPr>
        <sz val="10"/>
        <rFont val="Arial"/>
        <family val="0"/>
      </rPr>
      <t xml:space="preserve"> be done on </t>
    </r>
    <r>
      <rPr>
        <b/>
        <sz val="10"/>
        <rFont val="Arial"/>
        <family val="2"/>
      </rPr>
      <t xml:space="preserve">Page 2 </t>
    </r>
    <r>
      <rPr>
        <sz val="10"/>
        <rFont val="Arial"/>
        <family val="0"/>
      </rPr>
      <t>(Step 3)</t>
    </r>
    <r>
      <rPr>
        <b/>
        <sz val="10"/>
        <rFont val="Arial"/>
        <family val="2"/>
      </rPr>
      <t xml:space="preserve"> </t>
    </r>
    <r>
      <rPr>
        <sz val="10"/>
        <rFont val="Arial"/>
        <family val="0"/>
      </rPr>
      <t>as it will disrupt the calculations!</t>
    </r>
  </si>
  <si>
    <t>Were relevant personal (prognostic) characteristics (or disease stage) in participants reported?</t>
  </si>
  <si>
    <t>Step 4: Integrate the evidence with patient values, policy and clinical issues, and apply</t>
  </si>
  <si>
    <r>
      <t>A</t>
    </r>
    <r>
      <rPr>
        <sz val="10"/>
        <rFont val="Arial"/>
        <family val="0"/>
      </rPr>
      <t>ssess personal skills</t>
    </r>
  </si>
  <si>
    <t>Notes for use show to right of screen</t>
  </si>
  <si>
    <r>
      <t>Developed by</t>
    </r>
    <r>
      <rPr>
        <sz val="10"/>
        <color indexed="23"/>
        <rFont val="Arial"/>
        <family val="2"/>
      </rPr>
      <t xml:space="preserve"> </t>
    </r>
    <r>
      <rPr>
        <sz val="12"/>
        <color indexed="23"/>
        <rFont val="Arial"/>
        <family val="2"/>
      </rPr>
      <t xml:space="preserve">
</t>
    </r>
    <r>
      <rPr>
        <b/>
        <sz val="14"/>
        <rFont val="Arial"/>
        <family val="2"/>
      </rPr>
      <t>EPIQ</t>
    </r>
    <r>
      <rPr>
        <b/>
        <sz val="12"/>
        <rFont val="Arial"/>
        <family val="2"/>
      </rPr>
      <t>:</t>
    </r>
    <r>
      <rPr>
        <sz val="12"/>
        <rFont val="Arial"/>
        <family val="2"/>
      </rPr>
      <t xml:space="preserve"> </t>
    </r>
    <r>
      <rPr>
        <b/>
        <sz val="14"/>
        <rFont val="Arial"/>
        <family val="2"/>
      </rPr>
      <t>E</t>
    </r>
    <r>
      <rPr>
        <b/>
        <sz val="12"/>
        <rFont val="Arial"/>
        <family val="2"/>
      </rPr>
      <t>ffective</t>
    </r>
    <r>
      <rPr>
        <b/>
        <sz val="14"/>
        <rFont val="Arial"/>
        <family val="2"/>
      </rPr>
      <t xml:space="preserve"> P</t>
    </r>
    <r>
      <rPr>
        <b/>
        <sz val="12"/>
        <rFont val="Arial"/>
        <family val="2"/>
      </rPr>
      <t>ractice,</t>
    </r>
    <r>
      <rPr>
        <b/>
        <sz val="14"/>
        <rFont val="Arial"/>
        <family val="2"/>
      </rPr>
      <t xml:space="preserve"> I</t>
    </r>
    <r>
      <rPr>
        <b/>
        <sz val="12"/>
        <rFont val="Arial"/>
        <family val="2"/>
      </rPr>
      <t xml:space="preserve">nformatics and 
</t>
    </r>
    <r>
      <rPr>
        <b/>
        <sz val="14"/>
        <rFont val="Arial"/>
        <family val="2"/>
      </rPr>
      <t>Q</t>
    </r>
    <r>
      <rPr>
        <b/>
        <sz val="12"/>
        <rFont val="Arial"/>
        <family val="2"/>
      </rPr>
      <t>uality Improvement</t>
    </r>
  </si>
  <si>
    <r>
      <t>Enter</t>
    </r>
    <r>
      <rPr>
        <sz val="10"/>
        <rFont val="Arial"/>
        <family val="0"/>
      </rPr>
      <t xml:space="preserve"> study information in yellow areas. Help notes appear in moveable boxes.</t>
    </r>
  </si>
  <si>
    <t xml:space="preserve">a. "hang" the study on the GATE (Graphic Appraisal Tool for Epidemiology) Frame </t>
  </si>
  <si>
    <r>
      <t>F</t>
    </r>
    <r>
      <rPr>
        <sz val="10"/>
        <rFont val="Arial"/>
        <family val="0"/>
      </rPr>
      <t>ilters &amp; limits</t>
    </r>
  </si>
  <si>
    <t>Reported CIs</t>
  </si>
  <si>
    <t>completed follow-up:</t>
  </si>
  <si>
    <t>what e.g. death?</t>
  </si>
  <si>
    <r>
      <t>P</t>
    </r>
    <r>
      <rPr>
        <sz val="10"/>
        <rFont val="Arial"/>
        <family val="0"/>
      </rPr>
      <t>lan to implement decision in your practice setting: how can you (your team) improve practice with respect to the topic covered in this CAT?</t>
    </r>
  </si>
  <si>
    <r>
      <t>T</t>
    </r>
    <r>
      <rPr>
        <sz val="10"/>
        <rFont val="Arial"/>
        <family val="0"/>
      </rPr>
      <t>ime</t>
    </r>
  </si>
  <si>
    <t>Reported</t>
  </si>
  <si>
    <t>As no further 24 hour monitoring done, would not be possible to determine.</t>
  </si>
  <si>
    <t>Discussion suggests many in WCHT group treated with antihypertensives. WCHT &amp; THT gps may have been managed differently from NT.</t>
  </si>
  <si>
    <t>All 148 participants whose exposure status was described in study were accounted for. It is not clear how many with WCHT were dropped prior to study assignment (4 and 3 in THT and NT groups were dropped).</t>
  </si>
  <si>
    <t>Diagnosis of WCHT using study criteria requires 24-hr BP in hospital – beyond usual resources in some settings.</t>
  </si>
  <si>
    <t>Yes, although the details of measurement processes were not consistently defined or provided.</t>
  </si>
  <si>
    <r>
      <t>R</t>
    </r>
    <r>
      <rPr>
        <sz val="10"/>
        <rFont val="Arial"/>
        <family val="0"/>
      </rPr>
      <t xml:space="preserve">esults </t>
    </r>
  </si>
  <si>
    <t>Database:</t>
  </si>
  <si>
    <t>Number of hits:</t>
  </si>
  <si>
    <t>d</t>
  </si>
  <si>
    <t>c</t>
  </si>
  <si>
    <t>OR</t>
  </si>
  <si>
    <t>AND</t>
  </si>
  <si>
    <t>CAT Maker</t>
  </si>
  <si>
    <t>% confidence intervals</t>
  </si>
  <si>
    <t>Comparison Group</t>
  </si>
  <si>
    <t xml:space="preserve"> (EGO/CGO)</t>
  </si>
  <si>
    <t>Relative effect</t>
  </si>
  <si>
    <t>Absolute effect</t>
  </si>
  <si>
    <t xml:space="preserve"> (EGO-CGO)</t>
  </si>
  <si>
    <t>Categorical outcomes:</t>
  </si>
  <si>
    <t>Assessed by:</t>
  </si>
  <si>
    <t>Key results</t>
  </si>
  <si>
    <t>Analysis of means</t>
  </si>
  <si>
    <t>PubMed / OvidMedline</t>
  </si>
  <si>
    <t>Exposure &amp; comparison measures well described &amp; valid?</t>
  </si>
  <si>
    <t>Were exposure &amp; comparison factors measured prior to outcomes?</t>
  </si>
  <si>
    <t>Synonym 2</t>
  </si>
  <si>
    <t>Clinical Scenario</t>
  </si>
  <si>
    <r>
      <t xml:space="preserve">  E</t>
    </r>
    <r>
      <rPr>
        <sz val="12"/>
        <rFont val="Arial"/>
        <family val="2"/>
      </rPr>
      <t>pidemiologic evidence</t>
    </r>
  </si>
  <si>
    <t>Evidence selected</t>
  </si>
  <si>
    <t>Please contribute your comments and suggestions on this form to:  rt.jackson@auckland.ac.nz</t>
  </si>
  <si>
    <r>
      <t>P</t>
    </r>
    <r>
      <rPr>
        <sz val="10"/>
        <rFont val="Arial"/>
        <family val="0"/>
      </rPr>
      <t>opulation or patient</t>
    </r>
  </si>
  <si>
    <t>PECOT component</t>
  </si>
  <si>
    <r>
      <t>E</t>
    </r>
    <r>
      <rPr>
        <sz val="10"/>
        <rFont val="Arial"/>
        <family val="0"/>
      </rPr>
      <t>xposure (prog. factor)</t>
    </r>
  </si>
  <si>
    <t>dropped pre-measurement:</t>
  </si>
  <si>
    <t>Intention to follow analyses</t>
  </si>
  <si>
    <t>Bellomo G, Narducci PL, Rondoni F, Pastorelli G, Stangoni G, Angeli G, Verdecchia P. Prognostic value of 24-hour blood pressure in pregnancy. JAMA. 282(15):1447-52, 1999.</t>
  </si>
  <si>
    <t xml:space="preserve">Pregnant women at a “community hospital’ in Perugia, Italy </t>
  </si>
  <si>
    <t xml:space="preserve">Sampling strategy / frame not specified. 
Inclusion criteria: Women at 26-38 weeks gestation
Exclusion criteria: previous hypertension, heart disease or nephropathy, or on anti-hypertensive Rx at entry
</t>
  </si>
  <si>
    <t>Recruitment strategy not specified. Unclear what proportion of eligibles took part. Study period defined as Sept 1994 – October 1997</t>
  </si>
  <si>
    <t>The prevalence of WCHT in pregnant women is high (30%). Pregnant women with WCHT are very similar to normotensive and different from true HT (THT) women wrt most fetal and biochemical parameters.  However they are far more likely to have a caesarian section than normotensive women, probably because their attending medical staff are concerned about their blood pressure levels. If their raised blood pressures are known to be due to WCHT they should probably be treated like NT women. 24 hour BP monitoring appears to be an acceptable and accurate method of differentiating THT and WCHT</t>
  </si>
  <si>
    <t>Most women find 24 hr BP monitoring acceptable. Less than 2% did not complete the monitoring although about one third have sleep disturbance and a few have other minor problems.</t>
  </si>
  <si>
    <t>will depend on availability of 24 hour BP monitoring equipment</t>
  </si>
  <si>
    <t>nil of note in uncomplicated cases of white coat hypertension</t>
  </si>
  <si>
    <r>
      <t>Notes for use:</t>
    </r>
    <r>
      <rPr>
        <sz val="10"/>
        <rFont val="Arial"/>
        <family val="0"/>
      </rPr>
      <t xml:space="preserve">
Clicking on </t>
    </r>
    <r>
      <rPr>
        <b/>
        <sz val="10"/>
        <rFont val="Arial"/>
        <family val="2"/>
      </rPr>
      <t>yellow</t>
    </r>
    <r>
      <rPr>
        <sz val="10"/>
        <rFont val="Arial"/>
        <family val="0"/>
      </rPr>
      <t xml:space="preserve"> boxes will provide further information.
</t>
    </r>
    <r>
      <rPr>
        <b/>
        <sz val="10"/>
        <rFont val="Arial"/>
        <family val="2"/>
      </rPr>
      <t>Move</t>
    </r>
    <r>
      <rPr>
        <sz val="10"/>
        <rFont val="Arial"/>
        <family val="0"/>
      </rPr>
      <t xml:space="preserve"> the Pop-up boxes by clicking and dragging them.</t>
    </r>
  </si>
  <si>
    <r>
      <t>N</t>
    </r>
    <r>
      <rPr>
        <sz val="10"/>
        <rFont val="Arial"/>
        <family val="0"/>
      </rPr>
      <t>ame &amp; date</t>
    </r>
  </si>
  <si>
    <t>Justification for selection (if evidence already independently appraised by reliable source, go to Page 4)</t>
  </si>
  <si>
    <t>Follow-up:</t>
  </si>
  <si>
    <t>Participants in each group:</t>
  </si>
  <si>
    <t>to</t>
  </si>
  <si>
    <r>
      <t>E</t>
    </r>
    <r>
      <rPr>
        <sz val="10"/>
        <rFont val="Arial"/>
        <family val="0"/>
      </rPr>
      <t>xposure(s)</t>
    </r>
  </si>
  <si>
    <t>Synonym 1</t>
  </si>
  <si>
    <t xml:space="preserve">Blinded outcome measurement?
</t>
  </si>
  <si>
    <t>Study Setting</t>
  </si>
  <si>
    <t>b. assess study quality (RAMMBO)</t>
  </si>
  <si>
    <r>
      <t>Evaluation criteria (</t>
    </r>
    <r>
      <rPr>
        <b/>
        <sz val="12"/>
        <rFont val="Arial"/>
        <family val="2"/>
      </rPr>
      <t>RAMMBO</t>
    </r>
    <r>
      <rPr>
        <b/>
        <sz val="10"/>
        <rFont val="Arial"/>
        <family val="2"/>
      </rPr>
      <t>)</t>
    </r>
  </si>
  <si>
    <r>
      <t xml:space="preserve"> </t>
    </r>
    <r>
      <rPr>
        <b/>
        <sz val="12"/>
        <rFont val="Arial"/>
        <family val="2"/>
      </rPr>
      <t>R</t>
    </r>
    <r>
      <rPr>
        <sz val="10"/>
        <rFont val="Arial"/>
        <family val="0"/>
      </rPr>
      <t>epresented?</t>
    </r>
  </si>
  <si>
    <t xml:space="preserve">Study Setting well described?
</t>
  </si>
  <si>
    <r>
      <t xml:space="preserve"> </t>
    </r>
    <r>
      <rPr>
        <b/>
        <sz val="12"/>
        <rFont val="Arial"/>
        <family val="2"/>
      </rPr>
      <t>A</t>
    </r>
    <r>
      <rPr>
        <sz val="10"/>
        <rFont val="Arial"/>
        <family val="0"/>
      </rPr>
      <t xml:space="preserve">llocated well - </t>
    </r>
    <r>
      <rPr>
        <b/>
        <sz val="12"/>
        <rFont val="Arial"/>
        <family val="2"/>
      </rPr>
      <t>M</t>
    </r>
    <r>
      <rPr>
        <sz val="10"/>
        <rFont val="Arial"/>
        <family val="0"/>
      </rPr>
      <t xml:space="preserve">easurements of E&amp;G accurate? </t>
    </r>
    <r>
      <rPr>
        <b/>
        <sz val="12"/>
        <rFont val="Arial"/>
        <family val="2"/>
      </rPr>
      <t>B</t>
    </r>
    <r>
      <rPr>
        <sz val="10"/>
        <rFont val="Arial"/>
        <family val="0"/>
      </rPr>
      <t xml:space="preserve">lind or </t>
    </r>
    <r>
      <rPr>
        <b/>
        <sz val="12"/>
        <rFont val="Arial"/>
        <family val="2"/>
      </rPr>
      <t>O</t>
    </r>
    <r>
      <rPr>
        <sz val="10"/>
        <rFont val="Arial"/>
        <family val="0"/>
      </rPr>
      <t xml:space="preserve">bjective? Well </t>
    </r>
    <r>
      <rPr>
        <b/>
        <sz val="12"/>
        <rFont val="Arial"/>
        <family val="2"/>
      </rPr>
      <t>M</t>
    </r>
    <r>
      <rPr>
        <sz val="10"/>
        <rFont val="Arial"/>
        <family val="0"/>
      </rPr>
      <t>aintained?</t>
    </r>
  </si>
  <si>
    <t xml:space="preserve">Effect estimates given or calculable?
</t>
  </si>
  <si>
    <t>Percentage lost to follow up:</t>
  </si>
  <si>
    <t>The bottom line:  weighing everything up</t>
  </si>
  <si>
    <t>Yes. Measurement described in detail and appeared to be similar in all groups. Attempts were made to control levels of activity, meal times, sleep schedules.</t>
  </si>
  <si>
    <t xml:space="preserve">Yes. </t>
  </si>
  <si>
    <t>Not formally although a number of office BPs likely to have been undertaken during this time (which cd have influenced clinicians).</t>
  </si>
  <si>
    <t xml:space="preserve">Women with white coat hypertension during the 3rd trimester have a very similar prognosis to normotensive women.  It is therefore important to make the diagnosis (with 24-hour blood pressure monitoring) to avoid unnecessary drug treatment and unnecessary caesarean sections.  </t>
  </si>
  <si>
    <t>To be completed</t>
  </si>
  <si>
    <t>Personal</t>
  </si>
  <si>
    <t xml:space="preserve">Context Specific </t>
  </si>
  <si>
    <r>
      <t xml:space="preserve">To go to a </t>
    </r>
    <r>
      <rPr>
        <b/>
        <sz val="10"/>
        <rFont val="Arial"/>
        <family val="2"/>
      </rPr>
      <t>new line</t>
    </r>
    <r>
      <rPr>
        <sz val="10"/>
        <rFont val="Arial"/>
        <family val="0"/>
      </rPr>
      <t xml:space="preserve"> within a text box, use the combination keys Alt-Enter (on a Mac use combination: apple-option-return).</t>
    </r>
  </si>
  <si>
    <t>No, reports on ambulatory BP available to doctors &amp; pts. Authors decided this would not influence pt management as data considered experimental and unsupported by specific guidelines.</t>
  </si>
  <si>
    <t>Most, but data on extent to which prognostic factors increased risk of anti-hypertensive drug use, artificial induction of labour not known</t>
  </si>
  <si>
    <t>Yes</t>
  </si>
  <si>
    <t>Yes, as assigned at baseline.</t>
  </si>
  <si>
    <t>A 28 year old primigravida is referred to you (an obstetrician) by her GP after a 36 week antenatal checkbecause of a raised blood pressure.  She has had a normal pregnancy so far, has no history of hypertension and all previous BP readings during the pregnancy have been normal until now.  She is well but admits to increasing anxiety about the pregnancy as the expected date of delivery (EDD) draws near.  You take her BP and find it is 150/95.  A repeat reading at the end of the consultation confirms this.  
You are uncertain if she has true hypertension or white coat hypertension (WCHT) and so you suggest 24-hour pressure monitoring.  You realise you are not up-to-date with the literature on the possible risks associated with WCHT in pregnancy and decide to search the literature for an update.</t>
  </si>
  <si>
    <t>In pregnant women in the third trimester</t>
  </si>
  <si>
    <t>does white coat hypertension</t>
  </si>
  <si>
    <t>compared to normal blood pressure</t>
  </si>
  <si>
    <t>increase maternal/foetal morbidity</t>
  </si>
  <si>
    <t>at term</t>
  </si>
  <si>
    <t>Pregnancy</t>
  </si>
  <si>
    <t>Trimester, Third/</t>
  </si>
  <si>
    <t>hypertension</t>
  </si>
  <si>
    <t xml:space="preserve">Prognosis </t>
  </si>
  <si>
    <t xml:space="preserve">specificity </t>
  </si>
  <si>
    <t>All groups: sim age, gest, % nullip. NT &amp; WCHT: similar biochem /haem &amp; 24 hr BP. THT gp differed fr NT &amp; WCHT for most biochem/haem &amp; 24 hr BP (prognostic factors). No adjustments made</t>
  </si>
  <si>
    <t>Yes, for crude (unadjusted) estimates</t>
  </si>
  <si>
    <t>P-values were given for comparisons and most were significant, therefore power not a problem.</t>
  </si>
  <si>
    <t>Overall, valid exp/outcome measures; main problems: no adjustment for other prognostic factors, clinicians /pts not blind to exp status</t>
  </si>
  <si>
    <t>Yes, exposure effect/s can be interpreted; precision of estimates ok as most had statisitically significant p-values.</t>
  </si>
  <si>
    <t>Source pop not well described, external validity not entirely clear.</t>
  </si>
  <si>
    <t>This was a reasonably good study with trustworthy results</t>
  </si>
  <si>
    <t>+</t>
  </si>
  <si>
    <t>?</t>
  </si>
  <si>
    <t>Duration of pregnancy (cts), transient gestational hypertension (cat), pre-eclampsia &amp; eclampsia (cat), caesarian section (cat), placental &amp; neonatal weight (cts), Apgar score (cts), length of hospital stay of mother &amp; newborn (cts).   
[cat= categorical; cts=continuous]</t>
  </si>
  <si>
    <t>Until end of pregnancy and “regularly” up to one-month post-delivery “unless clinical conditions dictated otherwise</t>
  </si>
  <si>
    <t xml:space="preserve">Caesarian Section </t>
  </si>
  <si>
    <t xml:space="preserve">Neonatal Weight (g) </t>
  </si>
  <si>
    <t>Caesarian Section</t>
  </si>
  <si>
    <t xml:space="preserve">Neonatal weight (g) </t>
  </si>
  <si>
    <t>There was little information on the source population other than that they were pregnant women who would attend the hospital where investigators were based.</t>
  </si>
  <si>
    <t xml:space="preserve">Age group, gestation and % nulliparity and inclusion / exclusion criteria stated. Sampling strategy not stated. Eligibility criteria appropriate for study objectives  </t>
  </si>
  <si>
    <t xml:space="preserve">Not known as sampling strategy not stated. </t>
  </si>
  <si>
    <t>Yes, all at a similar stage in their pregnancy on recruitment</t>
  </si>
  <si>
    <t xml:space="preserve">A lot of "baseline" data provided including indicators for C/S, but not all relevant prognostic indicators (e.g., maternal smoking for neonatal BW)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</si>
</sst>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_-* #,##0.000_-;\-* #,##0.000_-;_-* &quot;-&quot;??_-;_-@_-"/>
    <numFmt numFmtId="176" formatCode="_-* #,##0.0000_-;\-* #,##0.0000_-;_-* &quot;-&quot;??_-;_-@_-"/>
    <numFmt numFmtId="177" formatCode="_-* #,##0.00000_-;\-* #,##0.00000_-;_-* &quot;-&quot;??_-;_-@_-"/>
    <numFmt numFmtId="178" formatCode="_-* #,##0.0_-;\-* #,##0.0_-;_-* &quot;-&quot;??_-;_-@_-"/>
    <numFmt numFmtId="179" formatCode="_-* #,##0_-;\-* #,##0_-;_-* &quot;-&quot;??_-;_-@_-"/>
    <numFmt numFmtId="180" formatCode="0.00000"/>
  </numFmts>
  <fonts count="56">
    <font>
      <sz val="10"/>
      <name val="Arial"/>
      <family val="0"/>
    </font>
    <font>
      <b/>
      <sz val="10"/>
      <name val="Arial"/>
      <family val="2"/>
    </font>
    <font>
      <b/>
      <sz val="12"/>
      <name val="Arial"/>
      <family val="2"/>
    </font>
    <font>
      <sz val="8"/>
      <name val="Arial"/>
      <family val="2"/>
    </font>
    <font>
      <sz val="10"/>
      <color indexed="9"/>
      <name val="Arial"/>
      <family val="2"/>
    </font>
    <font>
      <b/>
      <sz val="12"/>
      <color indexed="9"/>
      <name val="Arial"/>
      <family val="2"/>
    </font>
    <font>
      <sz val="8"/>
      <name val="Tahoma"/>
      <family val="2"/>
    </font>
    <font>
      <sz val="8"/>
      <color indexed="9"/>
      <name val="Arial"/>
      <family val="2"/>
    </font>
    <font>
      <sz val="8"/>
      <color indexed="20"/>
      <name val="Arial"/>
      <family val="2"/>
    </font>
    <font>
      <u val="single"/>
      <sz val="10"/>
      <color indexed="12"/>
      <name val="Arial"/>
      <family val="2"/>
    </font>
    <font>
      <u val="single"/>
      <sz val="10"/>
      <color indexed="36"/>
      <name val="Arial"/>
      <family val="2"/>
    </font>
    <font>
      <sz val="10"/>
      <name val="Tahoma"/>
      <family val="2"/>
    </font>
    <font>
      <b/>
      <sz val="10"/>
      <name val="Tahoma"/>
      <family val="2"/>
    </font>
    <font>
      <b/>
      <sz val="12"/>
      <name val="Tahoma"/>
      <family val="2"/>
    </font>
    <font>
      <sz val="12"/>
      <name val="Tahoma"/>
      <family val="2"/>
    </font>
    <font>
      <sz val="12"/>
      <name val="Arial"/>
      <family val="2"/>
    </font>
    <font>
      <i/>
      <sz val="10"/>
      <name val="Arial"/>
      <family val="2"/>
    </font>
    <font>
      <b/>
      <sz val="10"/>
      <color indexed="9"/>
      <name val="Arial"/>
      <family val="2"/>
    </font>
    <font>
      <b/>
      <sz val="14"/>
      <name val="Arial"/>
      <family val="2"/>
    </font>
    <font>
      <b/>
      <sz val="11"/>
      <name val="Arial"/>
      <family val="2"/>
    </font>
    <font>
      <sz val="14"/>
      <color indexed="9"/>
      <name val="Arial"/>
      <family val="2"/>
    </font>
    <font>
      <sz val="14"/>
      <name val="Arial"/>
      <family val="2"/>
    </font>
    <font>
      <b/>
      <sz val="14"/>
      <color indexed="9"/>
      <name val="Arial"/>
      <family val="2"/>
    </font>
    <font>
      <b/>
      <sz val="14"/>
      <color indexed="9"/>
      <name val="Wingdings 3"/>
      <family val="1"/>
    </font>
    <font>
      <b/>
      <sz val="10"/>
      <color indexed="23"/>
      <name val="Arial"/>
      <family val="2"/>
    </font>
    <font>
      <b/>
      <sz val="13"/>
      <name val="Arial"/>
      <family val="2"/>
    </font>
    <font>
      <sz val="12"/>
      <color indexed="23"/>
      <name val="Arial"/>
      <family val="2"/>
    </font>
    <font>
      <b/>
      <sz val="13.5"/>
      <name val="Arial"/>
      <family val="2"/>
    </font>
    <font>
      <sz val="10"/>
      <color indexed="23"/>
      <name val="Arial"/>
      <family val="2"/>
    </font>
    <font>
      <sz val="10"/>
      <color indexed="43"/>
      <name val="Arial"/>
      <family val="2"/>
    </font>
    <font>
      <sz val="11"/>
      <color indexed="43"/>
      <name val="Arial"/>
      <family val="2"/>
    </font>
    <font>
      <b/>
      <sz val="11"/>
      <color indexed="43"/>
      <name val="Arial"/>
      <family val="2"/>
    </font>
    <font>
      <b/>
      <sz val="10"/>
      <color indexed="43"/>
      <name val="Arial"/>
      <family val="2"/>
    </font>
    <font>
      <b/>
      <sz val="16"/>
      <color indexed="43"/>
      <name val="Arial"/>
      <family val="2"/>
    </font>
    <font>
      <b/>
      <sz val="14"/>
      <color indexed="43"/>
      <name val="Arial"/>
      <family val="2"/>
    </font>
    <font>
      <u val="single"/>
      <sz val="8"/>
      <color indexed="12"/>
      <name val="Arial"/>
      <family val="2"/>
    </font>
    <font>
      <b/>
      <sz val="8"/>
      <name val="Tahoma"/>
      <family val="2"/>
    </font>
    <font>
      <b/>
      <sz val="18"/>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3"/>
        <bgColor indexed="64"/>
      </patternFill>
    </fill>
    <fill>
      <patternFill patternType="solid">
        <fgColor indexed="31"/>
        <bgColor indexed="64"/>
      </patternFill>
    </fill>
    <fill>
      <patternFill patternType="solid">
        <fgColor indexed="46"/>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color indexed="63"/>
      </right>
      <top style="dotted"/>
      <bottom>
        <color indexed="63"/>
      </bottom>
    </border>
    <border>
      <left style="thin"/>
      <right>
        <color indexed="63"/>
      </right>
      <top>
        <color indexed="63"/>
      </top>
      <bottom style="medium"/>
    </border>
    <border>
      <left>
        <color indexed="63"/>
      </left>
      <right style="thin"/>
      <top style="double"/>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thin"/>
      <right style="thin"/>
      <top style="thin"/>
      <bottom style="medium"/>
    </border>
    <border>
      <left>
        <color indexed="63"/>
      </left>
      <right style="medium"/>
      <top>
        <color indexed="63"/>
      </top>
      <bottom style="thin"/>
    </border>
    <border>
      <left style="medium"/>
      <right>
        <color indexed="63"/>
      </right>
      <top style="thin"/>
      <bottom>
        <color indexed="63"/>
      </bottom>
    </border>
    <border>
      <left style="thin"/>
      <right style="thin"/>
      <top>
        <color indexed="63"/>
      </top>
      <bottom style="thin"/>
    </border>
    <border>
      <left>
        <color indexed="63"/>
      </left>
      <right style="thin"/>
      <top style="medium"/>
      <bottom style="thin"/>
    </border>
    <border>
      <left>
        <color indexed="63"/>
      </left>
      <right style="medium"/>
      <top>
        <color indexed="63"/>
      </top>
      <bottom style="dotted"/>
    </border>
    <border>
      <left style="medium"/>
      <right>
        <color indexed="63"/>
      </right>
      <top>
        <color indexed="63"/>
      </top>
      <bottom style="dotted"/>
    </border>
    <border>
      <left>
        <color indexed="63"/>
      </left>
      <right style="medium"/>
      <top style="dotted"/>
      <bottom>
        <color indexed="63"/>
      </bottom>
    </border>
    <border>
      <left>
        <color indexed="63"/>
      </left>
      <right>
        <color indexed="63"/>
      </right>
      <top style="dotted"/>
      <bottom style="dotted"/>
    </border>
    <border>
      <left>
        <color indexed="63"/>
      </left>
      <right style="medium"/>
      <top style="dotted"/>
      <bottom style="dotted"/>
    </border>
    <border>
      <left style="medium"/>
      <right>
        <color indexed="63"/>
      </right>
      <top style="dotted"/>
      <bottom>
        <color indexed="63"/>
      </bottom>
    </border>
    <border>
      <left style="medium"/>
      <right>
        <color indexed="63"/>
      </right>
      <top style="dotted"/>
      <bottom style="dotted"/>
    </border>
    <border>
      <left style="thin"/>
      <right>
        <color indexed="63"/>
      </right>
      <top style="medium"/>
      <bottom style="thin"/>
    </border>
    <border>
      <left>
        <color indexed="63"/>
      </left>
      <right>
        <color indexed="63"/>
      </right>
      <top>
        <color indexed="63"/>
      </top>
      <bottom style="dotted"/>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style="medium"/>
      <right>
        <color indexed="63"/>
      </right>
      <top style="medium"/>
      <bottom style="medium"/>
    </border>
    <border>
      <left style="thin"/>
      <right style="thin"/>
      <top style="medium"/>
      <bottom style="medium"/>
    </border>
    <border>
      <left>
        <color indexed="63"/>
      </left>
      <right style="medium"/>
      <top>
        <color indexed="63"/>
      </top>
      <bottom style="medium"/>
    </border>
    <border>
      <left style="thin"/>
      <right style="thin"/>
      <top style="thin"/>
      <bottom>
        <color indexed="63"/>
      </bottom>
    </border>
    <border>
      <left>
        <color indexed="63"/>
      </left>
      <right>
        <color indexed="63"/>
      </right>
      <top style="dotted"/>
      <bottom>
        <color indexed="63"/>
      </bottom>
    </border>
    <border>
      <left style="medium"/>
      <right style="thin"/>
      <top style="medium"/>
      <bottom style="medium"/>
    </border>
    <border>
      <left>
        <color indexed="63"/>
      </left>
      <right style="thin"/>
      <top style="thin"/>
      <bottom>
        <color indexed="63"/>
      </bottom>
    </border>
    <border>
      <left style="thin"/>
      <right style="thin"/>
      <top style="thin"/>
      <bottom style="dashed"/>
    </border>
    <border>
      <left>
        <color indexed="63"/>
      </left>
      <right style="thin"/>
      <top style="medium"/>
      <bottom style="medium"/>
    </border>
    <border>
      <left style="thin"/>
      <right>
        <color indexed="63"/>
      </right>
      <top style="medium"/>
      <bottom style="medium"/>
    </border>
    <border>
      <left style="medium"/>
      <right>
        <color indexed="63"/>
      </right>
      <top>
        <color indexed="63"/>
      </top>
      <bottom style="medium"/>
    </border>
    <border>
      <left style="medium"/>
      <right>
        <color indexed="63"/>
      </right>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color indexed="63"/>
      </left>
      <right>
        <color indexed="63"/>
      </right>
      <top style="thin"/>
      <bottom style="dotted"/>
    </border>
    <border>
      <left style="medium"/>
      <right>
        <color indexed="63"/>
      </right>
      <top style="thin">
        <color indexed="22"/>
      </top>
      <bottom>
        <color indexed="63"/>
      </bottom>
    </border>
    <border>
      <left>
        <color indexed="63"/>
      </left>
      <right style="thin"/>
      <top style="thin">
        <color indexed="22"/>
      </top>
      <bottom>
        <color indexed="63"/>
      </bottom>
    </border>
    <border>
      <left style="medium"/>
      <right>
        <color indexed="63"/>
      </right>
      <top>
        <color indexed="63"/>
      </top>
      <bottom style="thin">
        <color indexed="22"/>
      </bottom>
    </border>
    <border>
      <left>
        <color indexed="63"/>
      </left>
      <right style="thin"/>
      <top>
        <color indexed="63"/>
      </top>
      <bottom style="thin">
        <color indexed="22"/>
      </bottom>
    </border>
    <border>
      <left style="thin"/>
      <right>
        <color indexed="63"/>
      </right>
      <top style="thin">
        <color indexed="22"/>
      </top>
      <bottom>
        <color indexed="63"/>
      </bottom>
    </border>
    <border>
      <left>
        <color indexed="63"/>
      </left>
      <right>
        <color indexed="63"/>
      </right>
      <top style="thin">
        <color indexed="22"/>
      </top>
      <bottom>
        <color indexed="63"/>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color indexed="63"/>
      </right>
      <top style="thin"/>
      <bottom style="dashed"/>
    </border>
    <border>
      <left>
        <color indexed="63"/>
      </left>
      <right style="thin"/>
      <top style="thin"/>
      <bottom style="dash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2" borderId="0" applyNumberFormat="0" applyBorder="0" applyAlignment="0" applyProtection="0"/>
    <xf numFmtId="0" fontId="38" fillId="5" borderId="0" applyNumberFormat="0" applyBorder="0" applyAlignment="0" applyProtection="0"/>
    <xf numFmtId="0" fontId="38" fillId="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3" borderId="0" applyNumberFormat="0" applyBorder="0" applyAlignment="0" applyProtection="0"/>
    <xf numFmtId="0" fontId="39" fillId="10"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6" borderId="0" applyNumberFormat="0" applyBorder="0" applyAlignment="0" applyProtection="0"/>
    <xf numFmtId="0" fontId="39" fillId="10" borderId="0" applyNumberFormat="0" applyBorder="0" applyAlignment="0" applyProtection="0"/>
    <xf numFmtId="0" fontId="39" fillId="3"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1" fillId="2" borderId="1" applyNumberFormat="0" applyAlignment="0" applyProtection="0"/>
    <xf numFmtId="0" fontId="42"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16"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 borderId="1" applyNumberFormat="0" applyAlignment="0" applyProtection="0"/>
    <xf numFmtId="0" fontId="49" fillId="0" borderId="6" applyNumberFormat="0" applyFill="0" applyAlignment="0" applyProtection="0"/>
    <xf numFmtId="0" fontId="50" fillId="8" borderId="0" applyNumberFormat="0" applyBorder="0" applyAlignment="0" applyProtection="0"/>
    <xf numFmtId="0" fontId="0" fillId="0" borderId="0">
      <alignment/>
      <protection/>
    </xf>
    <xf numFmtId="0" fontId="0" fillId="4" borderId="7" applyNumberFormat="0" applyFont="0" applyAlignment="0" applyProtection="0"/>
    <xf numFmtId="0" fontId="51" fillId="2"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05">
    <xf numFmtId="0" fontId="0" fillId="0" borderId="0" xfId="0" applyAlignment="1">
      <alignment/>
    </xf>
    <xf numFmtId="0" fontId="0" fillId="0" borderId="10"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1" fillId="0" borderId="0" xfId="0" applyFont="1" applyAlignment="1" applyProtection="1">
      <alignment horizontal="center"/>
      <protection/>
    </xf>
    <xf numFmtId="0" fontId="1" fillId="0" borderId="0" xfId="0" applyFont="1" applyBorder="1" applyAlignment="1" applyProtection="1">
      <alignment vertical="top" wrapText="1"/>
      <protection/>
    </xf>
    <xf numFmtId="0" fontId="0" fillId="0" borderId="0" xfId="0" applyAlignment="1" applyProtection="1">
      <alignment vertical="top" wrapText="1"/>
      <protection/>
    </xf>
    <xf numFmtId="0" fontId="1" fillId="0" borderId="0" xfId="0" applyFont="1" applyAlignment="1" applyProtection="1">
      <alignment/>
      <protection/>
    </xf>
    <xf numFmtId="0" fontId="0" fillId="0" borderId="12" xfId="0" applyBorder="1" applyAlignment="1" applyProtection="1">
      <alignment/>
      <protection/>
    </xf>
    <xf numFmtId="0" fontId="4" fillId="0" borderId="0" xfId="0" applyFont="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right"/>
      <protection/>
    </xf>
    <xf numFmtId="0" fontId="0" fillId="0" borderId="0" xfId="0" applyAlignment="1" applyProtection="1">
      <alignment horizontal="right"/>
      <protection/>
    </xf>
    <xf numFmtId="0" fontId="0" fillId="0" borderId="12" xfId="0" applyBorder="1" applyAlignment="1" applyProtection="1">
      <alignment horizontal="right"/>
      <protection/>
    </xf>
    <xf numFmtId="0" fontId="1" fillId="0" borderId="0" xfId="0" applyFont="1" applyBorder="1" applyAlignment="1" applyProtection="1">
      <alignment horizontal="left"/>
      <protection/>
    </xf>
    <xf numFmtId="0" fontId="3" fillId="0" borderId="0" xfId="0" applyFont="1"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ill="1" applyBorder="1" applyAlignment="1" applyProtection="1">
      <alignment/>
      <protection/>
    </xf>
    <xf numFmtId="0" fontId="1" fillId="0" borderId="12" xfId="0" applyFont="1" applyBorder="1" applyAlignment="1" applyProtection="1">
      <alignment/>
      <protection/>
    </xf>
    <xf numFmtId="0" fontId="0" fillId="0" borderId="12" xfId="0" applyFill="1" applyBorder="1" applyAlignment="1" applyProtection="1">
      <alignment/>
      <protection/>
    </xf>
    <xf numFmtId="0" fontId="0" fillId="0" borderId="13" xfId="0" applyBorder="1" applyAlignment="1" applyProtection="1">
      <alignment/>
      <protection/>
    </xf>
    <xf numFmtId="0" fontId="4" fillId="0" borderId="13" xfId="0" applyFont="1" applyFill="1" applyBorder="1" applyAlignment="1" applyProtection="1">
      <alignment/>
      <protection/>
    </xf>
    <xf numFmtId="0" fontId="0" fillId="0" borderId="14" xfId="0" applyBorder="1" applyAlignment="1" applyProtection="1">
      <alignment/>
      <protection/>
    </xf>
    <xf numFmtId="0" fontId="0" fillId="0" borderId="14" xfId="0" applyBorder="1" applyAlignment="1" applyProtection="1">
      <alignment horizontal="left" vertical="top"/>
      <protection/>
    </xf>
    <xf numFmtId="0" fontId="0" fillId="0" borderId="11" xfId="0" applyBorder="1" applyAlignment="1" applyProtection="1">
      <alignment wrapText="1"/>
      <protection/>
    </xf>
    <xf numFmtId="0" fontId="0" fillId="0" borderId="0" xfId="0" applyAlignment="1" applyProtection="1">
      <alignment wrapText="1"/>
      <protection/>
    </xf>
    <xf numFmtId="0" fontId="0" fillId="0" borderId="0" xfId="0" applyAlignment="1" applyProtection="1">
      <alignment horizontal="center"/>
      <protection/>
    </xf>
    <xf numFmtId="0" fontId="0" fillId="0" borderId="15" xfId="0" applyBorder="1" applyAlignment="1" applyProtection="1">
      <alignment horizontal="right"/>
      <protection/>
    </xf>
    <xf numFmtId="0" fontId="0" fillId="0" borderId="16" xfId="0" applyBorder="1" applyAlignment="1" applyProtection="1">
      <alignment/>
      <protection/>
    </xf>
    <xf numFmtId="0" fontId="0" fillId="0" borderId="17" xfId="0" applyBorder="1" applyAlignment="1" applyProtection="1">
      <alignment horizontal="right"/>
      <protection/>
    </xf>
    <xf numFmtId="173" fontId="0" fillId="0" borderId="0" xfId="0" applyNumberFormat="1" applyAlignment="1" applyProtection="1">
      <alignment/>
      <protection/>
    </xf>
    <xf numFmtId="0" fontId="0" fillId="0" borderId="15" xfId="0" applyBorder="1" applyAlignment="1" applyProtection="1">
      <alignment/>
      <protection/>
    </xf>
    <xf numFmtId="0" fontId="3" fillId="0" borderId="0" xfId="0" applyFont="1" applyAlignment="1" applyProtection="1">
      <alignment horizontal="center"/>
      <protection/>
    </xf>
    <xf numFmtId="0" fontId="3" fillId="0" borderId="0" xfId="0" applyFont="1" applyAlignment="1" applyProtection="1">
      <alignment/>
      <protection/>
    </xf>
    <xf numFmtId="0" fontId="3" fillId="0" borderId="11" xfId="0" applyFont="1" applyBorder="1" applyAlignment="1" applyProtection="1">
      <alignment/>
      <protection/>
    </xf>
    <xf numFmtId="0" fontId="3" fillId="0" borderId="0" xfId="0" applyFont="1" applyAlignment="1" applyProtection="1">
      <alignment horizontal="left"/>
      <protection/>
    </xf>
    <xf numFmtId="0" fontId="3" fillId="0" borderId="0" xfId="0" applyFont="1" applyBorder="1" applyAlignment="1" applyProtection="1">
      <alignment horizontal="center"/>
      <protection/>
    </xf>
    <xf numFmtId="0" fontId="3" fillId="0" borderId="15" xfId="0" applyFont="1" applyBorder="1" applyAlignment="1" applyProtection="1">
      <alignment horizontal="left"/>
      <protection/>
    </xf>
    <xf numFmtId="2" fontId="3" fillId="0" borderId="0" xfId="0" applyNumberFormat="1" applyFont="1" applyFill="1" applyBorder="1" applyAlignment="1" applyProtection="1">
      <alignment horizontal="right"/>
      <protection/>
    </xf>
    <xf numFmtId="2" fontId="3"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left"/>
      <protection/>
    </xf>
    <xf numFmtId="2" fontId="3" fillId="0" borderId="11" xfId="0" applyNumberFormat="1" applyFont="1" applyFill="1" applyBorder="1" applyAlignment="1" applyProtection="1">
      <alignment horizontal="right"/>
      <protection/>
    </xf>
    <xf numFmtId="0" fontId="0" fillId="0" borderId="13" xfId="0" applyBorder="1" applyAlignment="1" applyProtection="1">
      <alignment horizontal="right"/>
      <protection/>
    </xf>
    <xf numFmtId="0" fontId="0" fillId="0" borderId="18" xfId="0" applyBorder="1" applyAlignment="1" applyProtection="1">
      <alignment horizontal="right"/>
      <protection/>
    </xf>
    <xf numFmtId="2" fontId="3" fillId="0" borderId="13" xfId="0" applyNumberFormat="1" applyFont="1" applyBorder="1" applyAlignment="1" applyProtection="1">
      <alignment horizontal="center"/>
      <protection/>
    </xf>
    <xf numFmtId="0" fontId="0" fillId="0" borderId="15" xfId="0" applyFill="1" applyBorder="1" applyAlignment="1" applyProtection="1">
      <alignment/>
      <protection/>
    </xf>
    <xf numFmtId="2" fontId="0" fillId="0" borderId="19" xfId="0" applyNumberFormat="1" applyBorder="1" applyAlignment="1" applyProtection="1">
      <alignment horizontal="center"/>
      <protection/>
    </xf>
    <xf numFmtId="0" fontId="0" fillId="0" borderId="0" xfId="0" applyFont="1" applyBorder="1" applyAlignment="1" applyProtection="1">
      <alignment horizontal="left" vertical="top" wrapText="1"/>
      <protection/>
    </xf>
    <xf numFmtId="0" fontId="0" fillId="0" borderId="0" xfId="0" applyAlignment="1" applyProtection="1">
      <alignment horizontal="left"/>
      <protection/>
    </xf>
    <xf numFmtId="2" fontId="3" fillId="8" borderId="13" xfId="0" applyNumberFormat="1" applyFont="1" applyFill="1" applyBorder="1" applyAlignment="1" applyProtection="1">
      <alignment horizontal="right"/>
      <protection locked="0"/>
    </xf>
    <xf numFmtId="2" fontId="3" fillId="8" borderId="13" xfId="0" applyNumberFormat="1" applyFont="1" applyFill="1" applyBorder="1" applyAlignment="1" applyProtection="1">
      <alignment horizontal="left"/>
      <protection locked="0"/>
    </xf>
    <xf numFmtId="2" fontId="3" fillId="8" borderId="20" xfId="0" applyNumberFormat="1" applyFont="1" applyFill="1" applyBorder="1" applyAlignment="1" applyProtection="1">
      <alignment horizontal="right"/>
      <protection locked="0"/>
    </xf>
    <xf numFmtId="0" fontId="1" fillId="0" borderId="0" xfId="0" applyFont="1" applyAlignment="1" applyProtection="1">
      <alignment horizontal="center"/>
      <protection/>
    </xf>
    <xf numFmtId="0" fontId="4" fillId="0" borderId="11" xfId="0" applyFont="1" applyFill="1" applyBorder="1" applyAlignment="1" applyProtection="1">
      <alignment/>
      <protection/>
    </xf>
    <xf numFmtId="0" fontId="4" fillId="0" borderId="0" xfId="0" applyFont="1" applyFill="1" applyBorder="1" applyAlignment="1" applyProtection="1">
      <alignment/>
      <protection/>
    </xf>
    <xf numFmtId="0" fontId="1" fillId="0" borderId="10" xfId="0" applyFont="1" applyBorder="1" applyAlignment="1" applyProtection="1">
      <alignment horizontal="center"/>
      <protection/>
    </xf>
    <xf numFmtId="0" fontId="0" fillId="0" borderId="21" xfId="0" applyFill="1" applyBorder="1" applyAlignment="1" applyProtection="1">
      <alignment/>
      <protection/>
    </xf>
    <xf numFmtId="2" fontId="0" fillId="0" borderId="0" xfId="0" applyNumberFormat="1" applyBorder="1" applyAlignment="1" applyProtection="1">
      <alignment horizontal="center"/>
      <protection/>
    </xf>
    <xf numFmtId="0" fontId="0" fillId="0" borderId="0" xfId="0" applyFont="1" applyBorder="1" applyAlignment="1" applyProtection="1">
      <alignment horizontal="left"/>
      <protection/>
    </xf>
    <xf numFmtId="2" fontId="4" fillId="0" borderId="0" xfId="0" applyNumberFormat="1" applyFont="1" applyFill="1" applyAlignment="1" applyProtection="1">
      <alignment horizontal="right" shrinkToFit="1"/>
      <protection/>
    </xf>
    <xf numFmtId="2" fontId="4" fillId="0" borderId="11" xfId="0" applyNumberFormat="1" applyFont="1" applyFill="1" applyBorder="1" applyAlignment="1" applyProtection="1">
      <alignment horizontal="right" shrinkToFit="1"/>
      <protection/>
    </xf>
    <xf numFmtId="2" fontId="4" fillId="0" borderId="0" xfId="0" applyNumberFormat="1" applyFont="1" applyAlignment="1" applyProtection="1">
      <alignment horizontal="right" shrinkToFit="1"/>
      <protection/>
    </xf>
    <xf numFmtId="2" fontId="4" fillId="0" borderId="0" xfId="0" applyNumberFormat="1" applyFont="1" applyAlignment="1" applyProtection="1">
      <alignment shrinkToFit="1"/>
      <protection/>
    </xf>
    <xf numFmtId="2" fontId="4" fillId="0" borderId="11" xfId="0" applyNumberFormat="1" applyFont="1" applyBorder="1" applyAlignment="1" applyProtection="1">
      <alignment horizontal="right" shrinkToFit="1"/>
      <protection/>
    </xf>
    <xf numFmtId="0" fontId="0" fillId="8" borderId="10" xfId="0" applyFill="1" applyBorder="1" applyAlignment="1" applyProtection="1">
      <alignment shrinkToFit="1"/>
      <protection locked="0"/>
    </xf>
    <xf numFmtId="2" fontId="0" fillId="0" borderId="0" xfId="0" applyNumberFormat="1" applyFont="1" applyAlignment="1" applyProtection="1">
      <alignment horizontal="right" shrinkToFit="1"/>
      <protection/>
    </xf>
    <xf numFmtId="172" fontId="0" fillId="16" borderId="0" xfId="0" applyNumberFormat="1" applyFont="1" applyFill="1" applyAlignment="1" applyProtection="1">
      <alignment horizontal="center" shrinkToFit="1"/>
      <protection/>
    </xf>
    <xf numFmtId="2" fontId="0" fillId="0" borderId="11" xfId="0" applyNumberFormat="1" applyFont="1" applyBorder="1" applyAlignment="1" applyProtection="1">
      <alignment horizontal="right" shrinkToFit="1"/>
      <protection/>
    </xf>
    <xf numFmtId="2" fontId="0" fillId="16" borderId="0" xfId="0" applyNumberFormat="1" applyFont="1" applyFill="1" applyAlignment="1" applyProtection="1">
      <alignment horizontal="center" shrinkToFit="1"/>
      <protection/>
    </xf>
    <xf numFmtId="2" fontId="4" fillId="0" borderId="0" xfId="0" applyNumberFormat="1" applyFont="1" applyAlignment="1" applyProtection="1">
      <alignment horizontal="left" shrinkToFit="1"/>
      <protection/>
    </xf>
    <xf numFmtId="2" fontId="3" fillId="16" borderId="0" xfId="0" applyNumberFormat="1" applyFont="1" applyFill="1" applyBorder="1" applyAlignment="1" applyProtection="1">
      <alignment horizontal="right" shrinkToFit="1"/>
      <protection/>
    </xf>
    <xf numFmtId="2" fontId="3" fillId="0" borderId="0" xfId="0" applyNumberFormat="1" applyFont="1" applyBorder="1" applyAlignment="1" applyProtection="1">
      <alignment horizontal="center" shrinkToFit="1"/>
      <protection/>
    </xf>
    <xf numFmtId="2" fontId="3" fillId="16" borderId="0" xfId="0" applyNumberFormat="1" applyFont="1" applyFill="1" applyBorder="1" applyAlignment="1" applyProtection="1">
      <alignment horizontal="left" shrinkToFit="1"/>
      <protection/>
    </xf>
    <xf numFmtId="2" fontId="3" fillId="16" borderId="11" xfId="0" applyNumberFormat="1" applyFont="1" applyFill="1" applyBorder="1" applyAlignment="1" applyProtection="1">
      <alignment horizontal="right" shrinkToFit="1"/>
      <protection/>
    </xf>
    <xf numFmtId="2" fontId="3" fillId="16" borderId="12" xfId="0" applyNumberFormat="1" applyFont="1" applyFill="1" applyBorder="1" applyAlignment="1" applyProtection="1">
      <alignment horizontal="right" shrinkToFit="1"/>
      <protection/>
    </xf>
    <xf numFmtId="2" fontId="3" fillId="0" borderId="12" xfId="0" applyNumberFormat="1" applyFont="1" applyBorder="1" applyAlignment="1" applyProtection="1">
      <alignment horizontal="center" shrinkToFit="1"/>
      <protection/>
    </xf>
    <xf numFmtId="2" fontId="3" fillId="16" borderId="12" xfId="0" applyNumberFormat="1" applyFont="1" applyFill="1" applyBorder="1" applyAlignment="1" applyProtection="1">
      <alignment horizontal="left" shrinkToFit="1"/>
      <protection/>
    </xf>
    <xf numFmtId="2" fontId="3" fillId="16" borderId="16" xfId="0" applyNumberFormat="1" applyFont="1" applyFill="1" applyBorder="1" applyAlignment="1" applyProtection="1">
      <alignment horizontal="right" shrinkToFit="1"/>
      <protection/>
    </xf>
    <xf numFmtId="1" fontId="3" fillId="16" borderId="16" xfId="0" applyNumberFormat="1" applyFont="1" applyFill="1" applyBorder="1" applyAlignment="1" applyProtection="1">
      <alignment horizontal="right" shrinkToFit="1"/>
      <protection/>
    </xf>
    <xf numFmtId="0" fontId="3" fillId="0" borderId="12" xfId="0" applyFont="1" applyBorder="1" applyAlignment="1" applyProtection="1">
      <alignment horizontal="center" shrinkToFit="1"/>
      <protection/>
    </xf>
    <xf numFmtId="0" fontId="3" fillId="16" borderId="17" xfId="0" applyFont="1" applyFill="1" applyBorder="1" applyAlignment="1" applyProtection="1">
      <alignment horizontal="left" shrinkToFit="1"/>
      <protection/>
    </xf>
    <xf numFmtId="1" fontId="3" fillId="0" borderId="12" xfId="0" applyNumberFormat="1" applyFont="1" applyBorder="1" applyAlignment="1" applyProtection="1">
      <alignment horizontal="center" shrinkToFit="1"/>
      <protection/>
    </xf>
    <xf numFmtId="1" fontId="3" fillId="16" borderId="17" xfId="0" applyNumberFormat="1" applyFont="1" applyFill="1" applyBorder="1" applyAlignment="1" applyProtection="1">
      <alignment horizontal="left" shrinkToFit="1"/>
      <protection/>
    </xf>
    <xf numFmtId="0" fontId="8" fillId="0" borderId="0" xfId="0" applyFont="1" applyBorder="1" applyAlignment="1" applyProtection="1">
      <alignment horizontal="right"/>
      <protection/>
    </xf>
    <xf numFmtId="0" fontId="8" fillId="0" borderId="0" xfId="0" applyFont="1" applyAlignment="1" applyProtection="1">
      <alignment horizontal="right"/>
      <protection/>
    </xf>
    <xf numFmtId="0" fontId="8" fillId="0" borderId="0" xfId="0" applyFont="1" applyAlignment="1" applyProtection="1">
      <alignment/>
      <protection/>
    </xf>
    <xf numFmtId="0" fontId="8" fillId="0" borderId="0" xfId="0" applyFont="1" applyBorder="1" applyAlignment="1" applyProtection="1">
      <alignment/>
      <protection/>
    </xf>
    <xf numFmtId="1" fontId="3" fillId="8" borderId="20" xfId="0" applyNumberFormat="1"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xf>
    <xf numFmtId="0" fontId="1" fillId="0" borderId="0" xfId="0" applyFont="1" applyAlignment="1" applyProtection="1">
      <alignment horizontal="left"/>
      <protection/>
    </xf>
    <xf numFmtId="0" fontId="0" fillId="0" borderId="0" xfId="0" applyFill="1" applyBorder="1" applyAlignment="1" applyProtection="1">
      <alignment/>
      <protection/>
    </xf>
    <xf numFmtId="0" fontId="1" fillId="0" borderId="0" xfId="0" applyFont="1" applyBorder="1" applyAlignment="1" applyProtection="1">
      <alignment horizontal="left"/>
      <protection/>
    </xf>
    <xf numFmtId="0" fontId="1" fillId="0" borderId="0" xfId="0" applyFont="1" applyBorder="1" applyAlignment="1" applyProtection="1">
      <alignment horizontal="right"/>
      <protection/>
    </xf>
    <xf numFmtId="0" fontId="1" fillId="0" borderId="11" xfId="0" applyFont="1" applyBorder="1" applyAlignment="1" applyProtection="1">
      <alignment horizontal="left"/>
      <protection/>
    </xf>
    <xf numFmtId="0" fontId="0" fillId="0" borderId="22" xfId="0" applyBorder="1" applyAlignment="1" applyProtection="1">
      <alignment/>
      <protection/>
    </xf>
    <xf numFmtId="0" fontId="0" fillId="0" borderId="23" xfId="0" applyBorder="1" applyAlignment="1" applyProtection="1">
      <alignment/>
      <protection/>
    </xf>
    <xf numFmtId="0" fontId="0" fillId="0" borderId="24" xfId="0" applyBorder="1" applyAlignment="1" applyProtection="1">
      <alignment/>
      <protection/>
    </xf>
    <xf numFmtId="0" fontId="0" fillId="0" borderId="25" xfId="0" applyBorder="1" applyAlignment="1" applyProtection="1">
      <alignment/>
      <protection/>
    </xf>
    <xf numFmtId="1" fontId="0" fillId="0" borderId="19" xfId="0" applyNumberFormat="1" applyBorder="1" applyAlignment="1" applyProtection="1">
      <alignment horizontal="center"/>
      <protection/>
    </xf>
    <xf numFmtId="1" fontId="3" fillId="0" borderId="13" xfId="0" applyNumberFormat="1" applyFont="1" applyBorder="1" applyAlignment="1" applyProtection="1">
      <alignment horizontal="center" shrinkToFit="1"/>
      <protection/>
    </xf>
    <xf numFmtId="2" fontId="3" fillId="0" borderId="13" xfId="0" applyNumberFormat="1" applyFont="1" applyBorder="1" applyAlignment="1" applyProtection="1">
      <alignment horizontal="center" shrinkToFit="1"/>
      <protection/>
    </xf>
    <xf numFmtId="0" fontId="0" fillId="0" borderId="0" xfId="0" applyBorder="1" applyAlignment="1" applyProtection="1">
      <alignment horizontal="left" vertical="center"/>
      <protection/>
    </xf>
    <xf numFmtId="0" fontId="0" fillId="0" borderId="0" xfId="0" applyAlignment="1" applyProtection="1">
      <alignment horizontal="left" vertical="center"/>
      <protection/>
    </xf>
    <xf numFmtId="0" fontId="0" fillId="0" borderId="0" xfId="0" applyBorder="1" applyAlignment="1" applyProtection="1">
      <alignment vertical="top" wrapText="1"/>
      <protection/>
    </xf>
    <xf numFmtId="0" fontId="1" fillId="0" borderId="0" xfId="0" applyFont="1" applyBorder="1" applyAlignment="1" applyProtection="1">
      <alignment horizontal="right"/>
      <protection/>
    </xf>
    <xf numFmtId="0" fontId="1" fillId="0" borderId="10" xfId="0" applyFont="1" applyBorder="1" applyAlignment="1" applyProtection="1">
      <alignment/>
      <protection/>
    </xf>
    <xf numFmtId="0" fontId="5" fillId="17" borderId="26" xfId="0" applyFont="1" applyFill="1" applyBorder="1" applyAlignment="1" applyProtection="1">
      <alignment vertical="center"/>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Alignment="1" applyProtection="1">
      <alignment horizontal="left" vertical="center"/>
      <protection/>
    </xf>
    <xf numFmtId="0" fontId="0" fillId="0" borderId="0" xfId="0" applyFill="1" applyAlignment="1" applyProtection="1">
      <alignment/>
      <protection/>
    </xf>
    <xf numFmtId="0" fontId="0" fillId="0" borderId="0" xfId="0" applyFont="1" applyFill="1" applyBorder="1" applyAlignment="1" applyProtection="1">
      <alignment horizontal="left" vertical="center" wrapText="1"/>
      <protection/>
    </xf>
    <xf numFmtId="0" fontId="1" fillId="18" borderId="16" xfId="0" applyFont="1" applyFill="1" applyBorder="1" applyAlignment="1" applyProtection="1">
      <alignment horizontal="left" vertical="center" wrapText="1"/>
      <protection/>
    </xf>
    <xf numFmtId="0" fontId="1" fillId="18" borderId="12" xfId="0" applyFont="1" applyFill="1" applyBorder="1" applyAlignment="1" applyProtection="1">
      <alignment horizontal="left" vertical="center" wrapText="1"/>
      <protection/>
    </xf>
    <xf numFmtId="0" fontId="1" fillId="18" borderId="17" xfId="0" applyFont="1" applyFill="1" applyBorder="1" applyAlignment="1" applyProtection="1">
      <alignment horizontal="left" vertical="center" wrapText="1"/>
      <protection/>
    </xf>
    <xf numFmtId="0" fontId="1" fillId="18" borderId="12"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0" fillId="0" borderId="28" xfId="0" applyFill="1" applyBorder="1" applyAlignment="1" applyProtection="1">
      <alignment/>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horizontal="left" vertical="center" textRotation="90"/>
      <protection/>
    </xf>
    <xf numFmtId="0" fontId="2" fillId="0" borderId="28" xfId="0" applyFont="1" applyFill="1" applyBorder="1" applyAlignment="1" applyProtection="1">
      <alignment vertical="center"/>
      <protection/>
    </xf>
    <xf numFmtId="0" fontId="2" fillId="0" borderId="31" xfId="0" applyFont="1" applyFill="1" applyBorder="1" applyAlignment="1" applyProtection="1">
      <alignment horizontal="left" vertical="center" textRotation="90"/>
      <protection/>
    </xf>
    <xf numFmtId="0" fontId="0" fillId="0" borderId="0" xfId="0" applyFont="1" applyFill="1" applyAlignment="1" applyProtection="1">
      <alignment/>
      <protection/>
    </xf>
    <xf numFmtId="0" fontId="0" fillId="0" borderId="0" xfId="0" applyFont="1" applyFill="1" applyAlignment="1" applyProtection="1">
      <alignment horizontal="left" vertical="center"/>
      <protection/>
    </xf>
    <xf numFmtId="0" fontId="0" fillId="0" borderId="27" xfId="0" applyFont="1" applyFill="1" applyBorder="1" applyAlignment="1" applyProtection="1">
      <alignment vertical="center"/>
      <protection/>
    </xf>
    <xf numFmtId="0" fontId="0" fillId="0" borderId="27" xfId="0" applyFont="1" applyFill="1" applyBorder="1" applyAlignment="1" applyProtection="1">
      <alignment horizontal="center" vertical="center"/>
      <protection/>
    </xf>
    <xf numFmtId="0" fontId="0" fillId="0" borderId="27" xfId="0" applyBorder="1" applyAlignment="1" applyProtection="1">
      <alignment horizontal="center" vertical="center"/>
      <protection/>
    </xf>
    <xf numFmtId="0" fontId="2" fillId="0" borderId="29" xfId="0" applyFont="1" applyFill="1" applyBorder="1" applyAlignment="1" applyProtection="1">
      <alignment vertical="center" wrapText="1"/>
      <protection/>
    </xf>
    <xf numFmtId="0" fontId="5" fillId="17" borderId="12" xfId="0" applyFont="1" applyFill="1" applyBorder="1" applyAlignment="1" applyProtection="1">
      <alignment horizontal="left" vertical="center"/>
      <protection/>
    </xf>
    <xf numFmtId="0" fontId="1" fillId="0" borderId="14" xfId="0" applyFont="1" applyFill="1" applyBorder="1" applyAlignment="1" applyProtection="1">
      <alignment horizontal="left" vertical="center" wrapText="1"/>
      <protection/>
    </xf>
    <xf numFmtId="0" fontId="17" fillId="17" borderId="16" xfId="0" applyFont="1" applyFill="1" applyBorder="1" applyAlignment="1" applyProtection="1">
      <alignment horizontal="left" vertical="center" wrapText="1"/>
      <protection/>
    </xf>
    <xf numFmtId="0" fontId="17" fillId="17" borderId="12" xfId="0" applyFont="1" applyFill="1" applyBorder="1" applyAlignment="1" applyProtection="1">
      <alignment horizontal="left" vertical="center"/>
      <protection/>
    </xf>
    <xf numFmtId="0" fontId="17" fillId="17" borderId="12" xfId="0" applyFont="1" applyFill="1" applyBorder="1" applyAlignment="1" applyProtection="1">
      <alignment horizontal="left" vertical="center" wrapText="1"/>
      <protection/>
    </xf>
    <xf numFmtId="0" fontId="17" fillId="17" borderId="17" xfId="0" applyFont="1" applyFill="1" applyBorder="1" applyAlignment="1" applyProtection="1">
      <alignment horizontal="left" vertical="center" wrapText="1"/>
      <protection/>
    </xf>
    <xf numFmtId="0" fontId="5" fillId="17" borderId="0" xfId="0" applyFont="1" applyFill="1" applyBorder="1" applyAlignment="1" applyProtection="1">
      <alignment horizontal="left" vertical="center"/>
      <protection/>
    </xf>
    <xf numFmtId="0" fontId="5" fillId="17" borderId="16" xfId="0" applyFont="1" applyFill="1" applyBorder="1" applyAlignment="1" applyProtection="1">
      <alignment horizontal="left" vertical="center"/>
      <protection/>
    </xf>
    <xf numFmtId="0" fontId="5" fillId="17" borderId="12" xfId="0" applyFont="1" applyFill="1" applyBorder="1" applyAlignment="1" applyProtection="1">
      <alignment horizontal="left" vertical="center"/>
      <protection/>
    </xf>
    <xf numFmtId="0" fontId="5" fillId="17" borderId="0" xfId="0" applyFont="1" applyFill="1" applyBorder="1" applyAlignment="1" applyProtection="1">
      <alignment vertical="center"/>
      <protection/>
    </xf>
    <xf numFmtId="0" fontId="5" fillId="17" borderId="15" xfId="0" applyFont="1" applyFill="1" applyBorder="1" applyAlignment="1" applyProtection="1">
      <alignment vertical="center"/>
      <protection/>
    </xf>
    <xf numFmtId="0" fontId="5" fillId="17" borderId="16" xfId="0" applyFont="1" applyFill="1" applyBorder="1" applyAlignment="1" applyProtection="1">
      <alignment vertical="center"/>
      <protection/>
    </xf>
    <xf numFmtId="0" fontId="5" fillId="17" borderId="12" xfId="0" applyFont="1" applyFill="1" applyBorder="1" applyAlignment="1" applyProtection="1">
      <alignment vertical="center"/>
      <protection/>
    </xf>
    <xf numFmtId="0" fontId="5" fillId="17" borderId="17" xfId="0" applyFont="1" applyFill="1" applyBorder="1" applyAlignment="1" applyProtection="1">
      <alignment vertical="center"/>
      <protection/>
    </xf>
    <xf numFmtId="0" fontId="5" fillId="17" borderId="11" xfId="0" applyFont="1" applyFill="1" applyBorder="1" applyAlignment="1" applyProtection="1">
      <alignment horizontal="left" vertical="center" indent="1"/>
      <protection/>
    </xf>
    <xf numFmtId="0" fontId="0" fillId="0" borderId="0" xfId="0" applyBorder="1" applyAlignment="1" applyProtection="1">
      <alignment horizontal="left"/>
      <protection/>
    </xf>
    <xf numFmtId="0" fontId="0" fillId="0" borderId="0" xfId="0" applyFont="1" applyAlignment="1" applyProtection="1">
      <alignment/>
      <protection/>
    </xf>
    <xf numFmtId="0" fontId="0" fillId="0" borderId="0" xfId="0" applyBorder="1" applyAlignment="1" applyProtection="1">
      <alignment horizontal="center"/>
      <protection/>
    </xf>
    <xf numFmtId="0" fontId="21" fillId="0" borderId="0" xfId="0" applyFont="1" applyAlignment="1" applyProtection="1">
      <alignment/>
      <protection/>
    </xf>
    <xf numFmtId="0" fontId="21" fillId="17" borderId="32" xfId="0" applyFont="1" applyFill="1" applyBorder="1" applyAlignment="1" applyProtection="1">
      <alignment horizontal="center" vertical="center" textRotation="90"/>
      <protection/>
    </xf>
    <xf numFmtId="22" fontId="0" fillId="0" borderId="0" xfId="0" applyNumberFormat="1" applyBorder="1" applyAlignment="1" applyProtection="1">
      <alignment horizontal="left"/>
      <protection/>
    </xf>
    <xf numFmtId="14" fontId="0" fillId="0" borderId="0" xfId="0" applyNumberFormat="1" applyBorder="1" applyAlignment="1" applyProtection="1">
      <alignment horizontal="left"/>
      <protection/>
    </xf>
    <xf numFmtId="0" fontId="2" fillId="16" borderId="11" xfId="0" applyFont="1" applyFill="1" applyBorder="1" applyAlignment="1" applyProtection="1">
      <alignment horizontal="left" vertical="center" indent="1"/>
      <protection/>
    </xf>
    <xf numFmtId="0" fontId="2" fillId="16" borderId="0" xfId="0" applyFont="1" applyFill="1" applyBorder="1" applyAlignment="1" applyProtection="1">
      <alignment horizontal="left" vertical="center" indent="1"/>
      <protection/>
    </xf>
    <xf numFmtId="0" fontId="18" fillId="16" borderId="0" xfId="0" applyFont="1" applyFill="1" applyBorder="1" applyAlignment="1" applyProtection="1">
      <alignment horizontal="left" vertical="center" indent="1"/>
      <protection/>
    </xf>
    <xf numFmtId="0" fontId="2" fillId="16" borderId="0" xfId="0" applyFont="1" applyFill="1" applyBorder="1" applyAlignment="1" applyProtection="1">
      <alignment horizontal="left" vertical="center"/>
      <protection/>
    </xf>
    <xf numFmtId="0" fontId="2" fillId="16" borderId="0" xfId="0" applyFont="1" applyFill="1" applyBorder="1" applyAlignment="1" applyProtection="1">
      <alignment horizontal="center" vertical="center"/>
      <protection/>
    </xf>
    <xf numFmtId="0" fontId="2" fillId="16" borderId="15" xfId="0" applyFont="1" applyFill="1" applyBorder="1" applyAlignment="1" applyProtection="1">
      <alignment vertical="center"/>
      <protection/>
    </xf>
    <xf numFmtId="0" fontId="2" fillId="16" borderId="0" xfId="0" applyFont="1" applyFill="1" applyBorder="1" applyAlignment="1" applyProtection="1">
      <alignment vertical="center"/>
      <protection/>
    </xf>
    <xf numFmtId="0" fontId="5" fillId="17" borderId="16" xfId="0" applyFont="1" applyFill="1" applyBorder="1" applyAlignment="1" applyProtection="1">
      <alignment horizontal="left" vertical="center" indent="1"/>
      <protection/>
    </xf>
    <xf numFmtId="0" fontId="5" fillId="17" borderId="12" xfId="0" applyFont="1" applyFill="1" applyBorder="1" applyAlignment="1" applyProtection="1">
      <alignment horizontal="left" vertical="center" indent="1"/>
      <protection/>
    </xf>
    <xf numFmtId="0" fontId="5" fillId="17" borderId="12" xfId="0" applyFont="1" applyFill="1" applyBorder="1" applyAlignment="1" applyProtection="1">
      <alignment horizontal="center" vertical="center"/>
      <protection/>
    </xf>
    <xf numFmtId="0" fontId="5" fillId="17" borderId="17" xfId="0" applyFont="1" applyFill="1" applyBorder="1" applyAlignment="1" applyProtection="1">
      <alignment vertical="center"/>
      <protection/>
    </xf>
    <xf numFmtId="0" fontId="0" fillId="0" borderId="0" xfId="0" applyFont="1" applyAlignment="1" applyProtection="1">
      <alignment horizontal="left"/>
      <protection/>
    </xf>
    <xf numFmtId="0" fontId="20" fillId="17" borderId="11" xfId="0" applyFont="1" applyFill="1" applyBorder="1" applyAlignment="1" applyProtection="1">
      <alignment horizontal="center" vertical="center" textRotation="90"/>
      <protection/>
    </xf>
    <xf numFmtId="0" fontId="0" fillId="0" borderId="0" xfId="0" applyFont="1" applyFill="1" applyBorder="1" applyAlignment="1" applyProtection="1">
      <alignment/>
      <protection/>
    </xf>
    <xf numFmtId="0" fontId="22" fillId="17" borderId="12" xfId="0" applyFont="1" applyFill="1" applyBorder="1" applyAlignment="1" applyProtection="1">
      <alignment vertical="center"/>
      <protection/>
    </xf>
    <xf numFmtId="0" fontId="23" fillId="17" borderId="17" xfId="0" applyFont="1" applyFill="1" applyBorder="1" applyAlignment="1" applyProtection="1">
      <alignment horizontal="right" vertical="center"/>
      <protection/>
    </xf>
    <xf numFmtId="0" fontId="22" fillId="17" borderId="32" xfId="0" applyFont="1" applyFill="1" applyBorder="1" applyAlignment="1" applyProtection="1">
      <alignment vertical="center"/>
      <protection/>
    </xf>
    <xf numFmtId="0" fontId="22" fillId="17" borderId="33" xfId="0" applyFont="1" applyFill="1" applyBorder="1" applyAlignment="1" applyProtection="1">
      <alignment vertical="center"/>
      <protection/>
    </xf>
    <xf numFmtId="0" fontId="2" fillId="0" borderId="28" xfId="0" applyFont="1" applyFill="1" applyBorder="1" applyAlignment="1" applyProtection="1">
      <alignment vertical="center" wrapText="1"/>
      <protection/>
    </xf>
    <xf numFmtId="0" fontId="23" fillId="17" borderId="34" xfId="0" applyFont="1" applyFill="1" applyBorder="1" applyAlignment="1" applyProtection="1">
      <alignment horizontal="right" vertical="center"/>
      <protection/>
    </xf>
    <xf numFmtId="0" fontId="1" fillId="16" borderId="16" xfId="0" applyFont="1" applyFill="1" applyBorder="1" applyAlignment="1" applyProtection="1">
      <alignment horizontal="left" vertical="center"/>
      <protection/>
    </xf>
    <xf numFmtId="0" fontId="2" fillId="16" borderId="12" xfId="0" applyFont="1" applyFill="1" applyBorder="1" applyAlignment="1" applyProtection="1">
      <alignment horizontal="left" vertical="center" indent="1"/>
      <protection/>
    </xf>
    <xf numFmtId="0" fontId="2" fillId="16" borderId="12" xfId="0" applyFont="1" applyFill="1" applyBorder="1" applyAlignment="1" applyProtection="1">
      <alignment vertical="center"/>
      <protection/>
    </xf>
    <xf numFmtId="0" fontId="2" fillId="16" borderId="17" xfId="0" applyFont="1" applyFill="1" applyBorder="1" applyAlignment="1" applyProtection="1">
      <alignment vertical="center"/>
      <protection/>
    </xf>
    <xf numFmtId="0" fontId="0" fillId="18" borderId="29" xfId="0" applyFill="1" applyBorder="1" applyAlignment="1" applyProtection="1">
      <alignment horizontal="left" vertical="center"/>
      <protection/>
    </xf>
    <xf numFmtId="0" fontId="1" fillId="18" borderId="29" xfId="0" applyFont="1" applyFill="1" applyBorder="1" applyAlignment="1" applyProtection="1">
      <alignment horizontal="left" vertical="center" wrapText="1"/>
      <protection/>
    </xf>
    <xf numFmtId="0" fontId="1" fillId="18" borderId="35" xfId="0" applyFont="1" applyFill="1" applyBorder="1" applyAlignment="1" applyProtection="1">
      <alignment horizontal="left" vertical="center" wrapText="1"/>
      <protection/>
    </xf>
    <xf numFmtId="0" fontId="0" fillId="0" borderId="0" xfId="0" applyFont="1" applyFill="1" applyAlignment="1" applyProtection="1">
      <alignment vertical="top"/>
      <protection/>
    </xf>
    <xf numFmtId="0" fontId="0" fillId="2" borderId="36" xfId="0" applyFont="1" applyFill="1" applyBorder="1" applyAlignment="1" applyProtection="1">
      <alignment horizontal="center" vertical="center" wrapText="1"/>
      <protection/>
    </xf>
    <xf numFmtId="0" fontId="0" fillId="2" borderId="27" xfId="0" applyFont="1" applyFill="1" applyBorder="1" applyAlignment="1" applyProtection="1">
      <alignment horizontal="center" vertical="center" wrapText="1"/>
      <protection/>
    </xf>
    <xf numFmtId="0" fontId="0" fillId="2" borderId="0" xfId="0" applyFill="1" applyAlignment="1" applyProtection="1">
      <alignment vertical="center"/>
      <protection/>
    </xf>
    <xf numFmtId="0" fontId="1" fillId="0" borderId="16" xfId="0" applyFont="1" applyFill="1" applyBorder="1" applyAlignment="1" applyProtection="1">
      <alignment horizontal="left"/>
      <protection/>
    </xf>
    <xf numFmtId="0" fontId="0" fillId="0" borderId="12" xfId="0" applyFill="1" applyBorder="1" applyAlignment="1" applyProtection="1">
      <alignment horizontal="right"/>
      <protection/>
    </xf>
    <xf numFmtId="172" fontId="0" fillId="0" borderId="37" xfId="0" applyNumberFormat="1" applyFill="1" applyBorder="1" applyAlignment="1" applyProtection="1">
      <alignment/>
      <protection/>
    </xf>
    <xf numFmtId="172" fontId="0" fillId="0" borderId="12" xfId="0" applyNumberFormat="1" applyFill="1" applyBorder="1" applyAlignment="1" applyProtection="1">
      <alignment/>
      <protection/>
    </xf>
    <xf numFmtId="0" fontId="19" fillId="0" borderId="0" xfId="0" applyFont="1" applyBorder="1" applyAlignment="1" applyProtection="1">
      <alignment horizontal="left"/>
      <protection/>
    </xf>
    <xf numFmtId="0" fontId="16" fillId="0" borderId="0" xfId="0" applyFont="1" applyBorder="1" applyAlignment="1" applyProtection="1">
      <alignment horizontal="right"/>
      <protection/>
    </xf>
    <xf numFmtId="0" fontId="17" fillId="17" borderId="0" xfId="0" applyFont="1" applyFill="1" applyBorder="1" applyAlignment="1" applyProtection="1">
      <alignment vertical="center" wrapText="1"/>
      <protection/>
    </xf>
    <xf numFmtId="0" fontId="17" fillId="17" borderId="15" xfId="0" applyFont="1" applyFill="1" applyBorder="1" applyAlignment="1" applyProtection="1">
      <alignment vertical="center" wrapText="1"/>
      <protection/>
    </xf>
    <xf numFmtId="0" fontId="22" fillId="17" borderId="34" xfId="0" applyFont="1" applyFill="1" applyBorder="1" applyAlignment="1" applyProtection="1">
      <alignment horizontal="left" vertical="center" indent="2"/>
      <protection/>
    </xf>
    <xf numFmtId="0" fontId="1" fillId="18" borderId="27" xfId="0" applyFont="1" applyFill="1" applyBorder="1" applyAlignment="1" applyProtection="1">
      <alignment horizontal="left" vertical="center" wrapText="1" indent="1"/>
      <protection/>
    </xf>
    <xf numFmtId="0" fontId="0" fillId="0" borderId="38" xfId="0" applyBorder="1" applyAlignment="1" applyProtection="1">
      <alignment/>
      <protection/>
    </xf>
    <xf numFmtId="0" fontId="1" fillId="0" borderId="10" xfId="0" applyFont="1" applyBorder="1" applyAlignment="1" applyProtection="1">
      <alignment horizontal="center"/>
      <protection/>
    </xf>
    <xf numFmtId="0" fontId="0" fillId="16" borderId="39" xfId="0" applyFont="1" applyFill="1" applyBorder="1" applyAlignment="1" applyProtection="1">
      <alignment horizontal="left" vertical="center" wrapText="1"/>
      <protection/>
    </xf>
    <xf numFmtId="0" fontId="2" fillId="18" borderId="35" xfId="0" applyFont="1" applyFill="1" applyBorder="1" applyAlignment="1" applyProtection="1">
      <alignment horizontal="center" vertical="center" wrapText="1"/>
      <protection/>
    </xf>
    <xf numFmtId="0" fontId="0" fillId="18" borderId="30" xfId="0" applyFont="1" applyFill="1" applyBorder="1" applyAlignment="1" applyProtection="1">
      <alignment vertical="center" wrapText="1"/>
      <protection/>
    </xf>
    <xf numFmtId="0" fontId="0" fillId="18" borderId="40" xfId="0" applyFont="1" applyFill="1" applyBorder="1" applyAlignment="1" applyProtection="1">
      <alignment vertical="center" wrapText="1"/>
      <protection/>
    </xf>
    <xf numFmtId="0" fontId="0" fillId="18" borderId="29" xfId="0" applyFont="1" applyFill="1" applyBorder="1" applyAlignment="1" applyProtection="1">
      <alignment horizontal="left" vertical="center" wrapText="1" indent="1"/>
      <protection/>
    </xf>
    <xf numFmtId="1" fontId="0" fillId="0" borderId="15" xfId="0" applyNumberFormat="1" applyBorder="1" applyAlignment="1" applyProtection="1">
      <alignment horizontal="center"/>
      <protection/>
    </xf>
    <xf numFmtId="1" fontId="3" fillId="8" borderId="18" xfId="0" applyNumberFormat="1" applyFont="1" applyFill="1" applyBorder="1" applyAlignment="1" applyProtection="1">
      <alignment horizontal="left"/>
      <protection locked="0"/>
    </xf>
    <xf numFmtId="0" fontId="0" fillId="8" borderId="41" xfId="0" applyFill="1" applyBorder="1" applyAlignment="1" applyProtection="1">
      <alignment shrinkToFit="1"/>
      <protection locked="0"/>
    </xf>
    <xf numFmtId="0" fontId="0" fillId="8" borderId="42" xfId="0" applyFill="1" applyBorder="1" applyAlignment="1" applyProtection="1">
      <alignment shrinkToFit="1"/>
      <protection locked="0"/>
    </xf>
    <xf numFmtId="0" fontId="0" fillId="0" borderId="43" xfId="0" applyBorder="1" applyAlignment="1" applyProtection="1">
      <alignment/>
      <protection/>
    </xf>
    <xf numFmtId="1" fontId="0" fillId="8" borderId="44" xfId="0" applyNumberFormat="1" applyFill="1" applyBorder="1" applyAlignment="1" applyProtection="1">
      <alignment horizontal="center"/>
      <protection locked="0"/>
    </xf>
    <xf numFmtId="2" fontId="0" fillId="8" borderId="44" xfId="0" applyNumberFormat="1" applyFill="1" applyBorder="1" applyAlignment="1" applyProtection="1">
      <alignment horizontal="center"/>
      <protection locked="0"/>
    </xf>
    <xf numFmtId="2" fontId="0" fillId="8" borderId="41" xfId="0" applyNumberFormat="1" applyFill="1" applyBorder="1" applyAlignment="1" applyProtection="1">
      <alignment shrinkToFit="1"/>
      <protection locked="0"/>
    </xf>
    <xf numFmtId="2" fontId="0" fillId="8" borderId="45" xfId="0" applyNumberFormat="1" applyFill="1" applyBorder="1" applyAlignment="1" applyProtection="1">
      <alignment shrinkToFit="1"/>
      <protection locked="0"/>
    </xf>
    <xf numFmtId="2" fontId="0" fillId="8" borderId="42" xfId="0" applyNumberFormat="1" applyFill="1" applyBorder="1" applyAlignment="1" applyProtection="1">
      <alignment shrinkToFit="1"/>
      <protection locked="0"/>
    </xf>
    <xf numFmtId="0" fontId="0" fillId="0" borderId="46" xfId="0" applyBorder="1" applyAlignment="1" applyProtection="1">
      <alignment/>
      <protection/>
    </xf>
    <xf numFmtId="2" fontId="0" fillId="8" borderId="47" xfId="0" applyNumberFormat="1" applyFill="1" applyBorder="1" applyAlignment="1" applyProtection="1">
      <alignment shrinkToFit="1"/>
      <protection locked="0"/>
    </xf>
    <xf numFmtId="0" fontId="0" fillId="0" borderId="0" xfId="0" applyFont="1" applyFill="1" applyBorder="1" applyAlignment="1" applyProtection="1">
      <alignment vertical="top" wrapText="1"/>
      <protection/>
    </xf>
    <xf numFmtId="0" fontId="2" fillId="18" borderId="12" xfId="0" applyFont="1" applyFill="1" applyBorder="1" applyAlignment="1" applyProtection="1">
      <alignment horizontal="left" vertical="center" indent="1"/>
      <protection/>
    </xf>
    <xf numFmtId="0" fontId="2" fillId="18" borderId="12" xfId="0" applyFont="1" applyFill="1" applyBorder="1" applyAlignment="1" applyProtection="1">
      <alignment vertical="center"/>
      <protection/>
    </xf>
    <xf numFmtId="0" fontId="2" fillId="18" borderId="12" xfId="0" applyFont="1" applyFill="1" applyBorder="1" applyAlignment="1" applyProtection="1">
      <alignment horizontal="center" vertical="center"/>
      <protection/>
    </xf>
    <xf numFmtId="0" fontId="2" fillId="18" borderId="17" xfId="0" applyFont="1" applyFill="1" applyBorder="1" applyAlignment="1" applyProtection="1">
      <alignment vertical="center"/>
      <protection/>
    </xf>
    <xf numFmtId="0" fontId="1" fillId="18" borderId="17" xfId="0" applyFont="1" applyFill="1" applyBorder="1" applyAlignment="1" applyProtection="1">
      <alignment vertical="center" wrapText="1"/>
      <protection/>
    </xf>
    <xf numFmtId="0" fontId="7" fillId="0" borderId="13" xfId="0" applyFont="1" applyBorder="1" applyAlignment="1" applyProtection="1">
      <alignment/>
      <protection/>
    </xf>
    <xf numFmtId="2" fontId="4" fillId="0" borderId="0" xfId="0" applyNumberFormat="1" applyFont="1" applyFill="1" applyAlignment="1" applyProtection="1">
      <alignment shrinkToFit="1"/>
      <protection/>
    </xf>
    <xf numFmtId="0" fontId="15" fillId="8" borderId="36" xfId="0" applyFont="1" applyFill="1" applyBorder="1" applyAlignment="1" applyProtection="1">
      <alignment horizontal="center" vertical="center"/>
      <protection locked="0"/>
    </xf>
    <xf numFmtId="0" fontId="4" fillId="0" borderId="0" xfId="0" applyFont="1" applyBorder="1" applyAlignment="1" applyProtection="1">
      <alignment/>
      <protection/>
    </xf>
    <xf numFmtId="0" fontId="0" fillId="0" borderId="13" xfId="0" applyBorder="1" applyAlignment="1" applyProtection="1">
      <alignment horizontal="center" vertical="center" textRotation="180"/>
      <protection/>
    </xf>
    <xf numFmtId="0" fontId="5" fillId="0" borderId="0" xfId="0" applyFont="1" applyFill="1" applyBorder="1" applyAlignment="1" applyProtection="1">
      <alignment vertical="center"/>
      <protection hidden="1"/>
    </xf>
    <xf numFmtId="0" fontId="0" fillId="18" borderId="48" xfId="0" applyFont="1" applyFill="1" applyBorder="1" applyAlignment="1" applyProtection="1">
      <alignment horizontal="center" vertical="center" textRotation="180"/>
      <protection/>
    </xf>
    <xf numFmtId="0" fontId="2" fillId="18" borderId="26" xfId="0" applyFont="1" applyFill="1" applyBorder="1" applyAlignment="1" applyProtection="1">
      <alignment horizontal="left"/>
      <protection/>
    </xf>
    <xf numFmtId="0" fontId="19" fillId="18" borderId="26" xfId="0" applyFont="1" applyFill="1" applyBorder="1" applyAlignment="1" applyProtection="1">
      <alignment/>
      <protection/>
    </xf>
    <xf numFmtId="0" fontId="19" fillId="18" borderId="26" xfId="0" applyFont="1" applyFill="1" applyBorder="1" applyAlignment="1" applyProtection="1">
      <alignment horizontal="center"/>
      <protection/>
    </xf>
    <xf numFmtId="0" fontId="2" fillId="18" borderId="26" xfId="0"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12" xfId="0" applyNumberFormat="1" applyFont="1" applyFill="1" applyBorder="1" applyAlignment="1" applyProtection="1">
      <alignment/>
      <protection/>
    </xf>
    <xf numFmtId="0" fontId="4" fillId="0" borderId="12" xfId="0" applyFont="1" applyFill="1" applyBorder="1" applyAlignment="1" applyProtection="1">
      <alignment/>
      <protection/>
    </xf>
    <xf numFmtId="0" fontId="0" fillId="0" borderId="17" xfId="0" applyFill="1" applyBorder="1" applyAlignment="1" applyProtection="1">
      <alignment wrapText="1"/>
      <protection/>
    </xf>
    <xf numFmtId="0" fontId="0" fillId="0" borderId="0" xfId="0" applyFont="1" applyAlignment="1" applyProtection="1">
      <alignment horizontal="right"/>
      <protection/>
    </xf>
    <xf numFmtId="0" fontId="0" fillId="8" borderId="42" xfId="0" applyFill="1" applyBorder="1" applyAlignment="1" applyProtection="1">
      <alignment horizontal="right" shrinkToFit="1"/>
      <protection locked="0"/>
    </xf>
    <xf numFmtId="0" fontId="1" fillId="18" borderId="16" xfId="0" applyFont="1" applyFill="1" applyBorder="1" applyAlignment="1" applyProtection="1">
      <alignment horizontal="left" vertical="center" indent="1"/>
      <protection/>
    </xf>
    <xf numFmtId="0" fontId="2" fillId="18" borderId="39" xfId="0" applyFont="1" applyFill="1" applyBorder="1" applyAlignment="1" applyProtection="1">
      <alignment horizontal="center" vertical="center" textRotation="180" wrapText="1"/>
      <protection/>
    </xf>
    <xf numFmtId="0" fontId="2" fillId="18" borderId="27" xfId="0" applyFont="1" applyFill="1" applyBorder="1" applyAlignment="1" applyProtection="1">
      <alignment horizontal="center" vertical="center" textRotation="180" wrapText="1"/>
      <protection/>
    </xf>
    <xf numFmtId="0" fontId="17" fillId="0" borderId="0" xfId="0" applyFont="1" applyFill="1" applyBorder="1" applyAlignment="1" applyProtection="1">
      <alignment horizontal="left" vertical="center"/>
      <protection hidden="1"/>
    </xf>
    <xf numFmtId="0" fontId="4" fillId="0" borderId="0" xfId="0" applyFont="1" applyFill="1" applyBorder="1" applyAlignment="1" applyProtection="1">
      <alignment/>
      <protection hidden="1"/>
    </xf>
    <xf numFmtId="0" fontId="17" fillId="0" borderId="0" xfId="0" applyFont="1" applyFill="1" applyBorder="1" applyAlignment="1" applyProtection="1">
      <alignment vertical="top" wrapText="1"/>
      <protection hidden="1"/>
    </xf>
    <xf numFmtId="0" fontId="4" fillId="0" borderId="0" xfId="0" applyFont="1" applyFill="1" applyBorder="1" applyAlignment="1" applyProtection="1">
      <alignment vertical="top" wrapText="1"/>
      <protection hidden="1"/>
    </xf>
    <xf numFmtId="0" fontId="0" fillId="16" borderId="25" xfId="0" applyFont="1" applyFill="1" applyBorder="1" applyAlignment="1" applyProtection="1">
      <alignment horizontal="center" vertical="center" textRotation="90"/>
      <protection/>
    </xf>
    <xf numFmtId="0" fontId="2" fillId="16" borderId="0" xfId="0" applyFont="1" applyFill="1" applyBorder="1" applyAlignment="1" applyProtection="1">
      <alignment horizontal="left" vertical="center"/>
      <protection/>
    </xf>
    <xf numFmtId="0" fontId="2" fillId="16" borderId="0" xfId="0" applyFont="1" applyFill="1" applyBorder="1" applyAlignment="1" applyProtection="1">
      <alignment vertical="center" wrapText="1"/>
      <protection/>
    </xf>
    <xf numFmtId="0" fontId="9" fillId="16" borderId="0" xfId="53" applyFill="1" applyBorder="1" applyAlignment="1" applyProtection="1">
      <alignment horizontal="center"/>
      <protection/>
    </xf>
    <xf numFmtId="0" fontId="2" fillId="16" borderId="0" xfId="0" applyFont="1" applyFill="1" applyBorder="1" applyAlignment="1" applyProtection="1">
      <alignment vertical="center"/>
      <protection/>
    </xf>
    <xf numFmtId="0" fontId="1" fillId="16" borderId="0" xfId="0" applyFont="1" applyFill="1" applyBorder="1" applyAlignment="1" applyProtection="1">
      <alignment horizontal="center" vertical="center" wrapText="1"/>
      <protection/>
    </xf>
    <xf numFmtId="0" fontId="24" fillId="16" borderId="0" xfId="0" applyFont="1" applyFill="1" applyBorder="1" applyAlignment="1" applyProtection="1">
      <alignment horizontal="right"/>
      <protection/>
    </xf>
    <xf numFmtId="0" fontId="2" fillId="16" borderId="15" xfId="0" applyFont="1" applyFill="1" applyBorder="1" applyAlignment="1" applyProtection="1">
      <alignment vertical="center"/>
      <protection/>
    </xf>
    <xf numFmtId="0" fontId="0" fillId="16" borderId="16" xfId="0" applyFont="1" applyFill="1" applyBorder="1" applyAlignment="1" applyProtection="1">
      <alignment horizontal="center" vertical="top" textRotation="90"/>
      <protection/>
    </xf>
    <xf numFmtId="0" fontId="2" fillId="16" borderId="12" xfId="0" applyFont="1" applyFill="1" applyBorder="1" applyAlignment="1" applyProtection="1">
      <alignment horizontal="left" vertical="top"/>
      <protection/>
    </xf>
    <xf numFmtId="0" fontId="2" fillId="16" borderId="12" xfId="0" applyFont="1" applyFill="1" applyBorder="1" applyAlignment="1" applyProtection="1">
      <alignment vertical="top"/>
      <protection/>
    </xf>
    <xf numFmtId="0" fontId="2" fillId="16" borderId="12" xfId="0" applyFont="1" applyFill="1" applyBorder="1" applyAlignment="1" applyProtection="1">
      <alignment vertical="top" wrapText="1"/>
      <protection/>
    </xf>
    <xf numFmtId="0" fontId="9" fillId="16" borderId="12" xfId="53" applyFill="1" applyBorder="1" applyAlignment="1" applyProtection="1">
      <alignment horizontal="center" vertical="top"/>
      <protection/>
    </xf>
    <xf numFmtId="0" fontId="2" fillId="16" borderId="17" xfId="0" applyFont="1" applyFill="1" applyBorder="1" applyAlignment="1" applyProtection="1">
      <alignment vertical="top"/>
      <protection/>
    </xf>
    <xf numFmtId="1" fontId="0" fillId="8" borderId="49" xfId="0" applyNumberFormat="1" applyFill="1" applyBorder="1" applyAlignment="1" applyProtection="1">
      <alignment shrinkToFit="1"/>
      <protection locked="0"/>
    </xf>
    <xf numFmtId="0" fontId="0" fillId="0" borderId="0" xfId="0" applyFill="1" applyBorder="1" applyAlignment="1" applyProtection="1">
      <alignment vertical="center" wrapText="1"/>
      <protection/>
    </xf>
    <xf numFmtId="0" fontId="1" fillId="19" borderId="50" xfId="0" applyFont="1" applyFill="1" applyBorder="1" applyAlignment="1" applyProtection="1">
      <alignment horizontal="left" vertical="center"/>
      <protection hidden="1"/>
    </xf>
    <xf numFmtId="0" fontId="5" fillId="19" borderId="33" xfId="0" applyFont="1" applyFill="1" applyBorder="1" applyAlignment="1" applyProtection="1">
      <alignment vertical="center"/>
      <protection hidden="1"/>
    </xf>
    <xf numFmtId="0" fontId="4" fillId="19" borderId="51" xfId="0" applyFont="1" applyFill="1" applyBorder="1" applyAlignment="1" applyProtection="1">
      <alignment/>
      <protection hidden="1"/>
    </xf>
    <xf numFmtId="0" fontId="1" fillId="18" borderId="29" xfId="0" applyFont="1" applyFill="1" applyBorder="1" applyAlignment="1" applyProtection="1">
      <alignment horizontal="center" vertical="center" wrapText="1"/>
      <protection/>
    </xf>
    <xf numFmtId="0" fontId="2" fillId="8" borderId="12" xfId="0" applyFont="1" applyFill="1" applyBorder="1" applyAlignment="1" applyProtection="1">
      <alignment horizontal="center" vertical="center" wrapText="1"/>
      <protection locked="0"/>
    </xf>
    <xf numFmtId="0" fontId="2" fillId="8" borderId="35" xfId="0" applyFont="1" applyFill="1" applyBorder="1" applyAlignment="1" applyProtection="1">
      <alignment horizontal="center" vertical="center" wrapText="1"/>
      <protection locked="0"/>
    </xf>
    <xf numFmtId="0" fontId="2" fillId="8" borderId="52" xfId="0" applyFont="1" applyFill="1" applyBorder="1" applyAlignment="1" applyProtection="1">
      <alignment horizontal="center" vertical="center" wrapText="1"/>
      <protection locked="0"/>
    </xf>
    <xf numFmtId="0" fontId="2" fillId="8" borderId="22"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wrapText="1"/>
      <protection/>
    </xf>
    <xf numFmtId="0" fontId="0" fillId="0" borderId="0" xfId="0" applyFont="1" applyFill="1" applyBorder="1" applyAlignment="1" applyProtection="1">
      <alignment/>
      <protection/>
    </xf>
    <xf numFmtId="0" fontId="1" fillId="0" borderId="0" xfId="0" applyFont="1" applyFill="1" applyBorder="1" applyAlignment="1" applyProtection="1">
      <alignment vertical="center" wrapText="1"/>
      <protection/>
    </xf>
    <xf numFmtId="0" fontId="0" fillId="16" borderId="27" xfId="0" applyFont="1" applyFill="1" applyBorder="1" applyAlignment="1" applyProtection="1">
      <alignment horizontal="left" vertical="center" wrapText="1"/>
      <protection/>
    </xf>
    <xf numFmtId="0" fontId="0" fillId="3" borderId="30" xfId="0" applyFont="1" applyFill="1" applyBorder="1" applyAlignment="1" applyProtection="1">
      <alignment horizontal="left" vertical="center" wrapText="1"/>
      <protection/>
    </xf>
    <xf numFmtId="0" fontId="0" fillId="9" borderId="30" xfId="0" applyFont="1" applyFill="1" applyBorder="1" applyAlignment="1" applyProtection="1">
      <alignment horizontal="left" vertical="center" wrapText="1"/>
      <protection/>
    </xf>
    <xf numFmtId="0" fontId="0" fillId="9" borderId="36" xfId="0" applyFont="1" applyFill="1" applyBorder="1" applyAlignment="1" applyProtection="1">
      <alignment horizontal="left" vertical="center" wrapText="1"/>
      <protection/>
    </xf>
    <xf numFmtId="0" fontId="1" fillId="18" borderId="30" xfId="0" applyFont="1" applyFill="1" applyBorder="1" applyAlignment="1" applyProtection="1">
      <alignment horizontal="left" vertical="center" wrapText="1"/>
      <protection/>
    </xf>
    <xf numFmtId="0" fontId="2" fillId="0" borderId="29" xfId="0" applyFont="1" applyFill="1" applyBorder="1" applyAlignment="1" applyProtection="1">
      <alignment horizontal="center" vertical="center" wrapText="1"/>
      <protection/>
    </xf>
    <xf numFmtId="9" fontId="0" fillId="16" borderId="0" xfId="0" applyNumberFormat="1" applyFont="1" applyFill="1" applyBorder="1" applyAlignment="1" applyProtection="1">
      <alignment shrinkToFit="1"/>
      <protection/>
    </xf>
    <xf numFmtId="9" fontId="0" fillId="16" borderId="10" xfId="0" applyNumberFormat="1" applyFont="1" applyFill="1" applyBorder="1" applyAlignment="1" applyProtection="1">
      <alignment shrinkToFit="1"/>
      <protection/>
    </xf>
    <xf numFmtId="1" fontId="0" fillId="0" borderId="0" xfId="0" applyNumberFormat="1" applyAlignment="1" applyProtection="1">
      <alignment/>
      <protection/>
    </xf>
    <xf numFmtId="0" fontId="0" fillId="18" borderId="26" xfId="0" applyFont="1" applyFill="1" applyBorder="1" applyAlignment="1" applyProtection="1">
      <alignment/>
      <protection/>
    </xf>
    <xf numFmtId="0" fontId="0" fillId="18" borderId="26" xfId="0" applyFont="1" applyFill="1" applyBorder="1" applyAlignment="1" applyProtection="1">
      <alignment horizontal="left" vertical="top"/>
      <protection/>
    </xf>
    <xf numFmtId="0" fontId="0" fillId="18" borderId="40" xfId="0" applyFont="1" applyFill="1" applyBorder="1" applyAlignment="1" applyProtection="1">
      <alignment/>
      <protection/>
    </xf>
    <xf numFmtId="0" fontId="0" fillId="0" borderId="11" xfId="0" applyFont="1" applyBorder="1" applyAlignment="1" applyProtection="1">
      <alignment horizontal="right" shrinkToFit="1"/>
      <protection/>
    </xf>
    <xf numFmtId="0" fontId="0" fillId="16" borderId="0" xfId="0" applyFont="1" applyFill="1" applyBorder="1" applyAlignment="1" applyProtection="1">
      <alignment horizontal="center" shrinkToFit="1"/>
      <protection/>
    </xf>
    <xf numFmtId="0" fontId="0" fillId="0" borderId="15" xfId="0" applyFont="1" applyBorder="1" applyAlignment="1" applyProtection="1">
      <alignment horizontal="right" shrinkToFit="1"/>
      <protection/>
    </xf>
    <xf numFmtId="1" fontId="0" fillId="0" borderId="11" xfId="0" applyNumberFormat="1" applyFont="1" applyBorder="1" applyAlignment="1" applyProtection="1">
      <alignment horizontal="right" shrinkToFit="1"/>
      <protection/>
    </xf>
    <xf numFmtId="1" fontId="0" fillId="16" borderId="0" xfId="0" applyNumberFormat="1" applyFont="1" applyFill="1" applyBorder="1" applyAlignment="1" applyProtection="1">
      <alignment horizontal="center" shrinkToFit="1"/>
      <protection/>
    </xf>
    <xf numFmtId="1" fontId="0" fillId="0" borderId="15" xfId="0" applyNumberFormat="1" applyFont="1" applyBorder="1" applyAlignment="1" applyProtection="1">
      <alignment horizontal="left" shrinkToFit="1"/>
      <protection/>
    </xf>
    <xf numFmtId="0" fontId="29" fillId="17" borderId="12" xfId="0" applyFont="1" applyFill="1" applyBorder="1" applyAlignment="1" applyProtection="1">
      <alignment horizontal="left" vertical="center"/>
      <protection/>
    </xf>
    <xf numFmtId="0" fontId="33" fillId="17" borderId="33" xfId="0" applyFont="1" applyFill="1" applyBorder="1" applyAlignment="1" applyProtection="1">
      <alignment horizontal="center" vertical="center"/>
      <protection/>
    </xf>
    <xf numFmtId="0" fontId="33" fillId="17" borderId="12" xfId="0" applyFont="1" applyFill="1" applyBorder="1" applyAlignment="1" applyProtection="1">
      <alignment horizontal="center" vertical="center"/>
      <protection/>
    </xf>
    <xf numFmtId="0" fontId="34" fillId="17" borderId="33" xfId="0" applyFont="1" applyFill="1" applyBorder="1" applyAlignment="1" applyProtection="1">
      <alignment horizontal="left" vertical="center"/>
      <protection/>
    </xf>
    <xf numFmtId="0" fontId="2" fillId="16" borderId="12" xfId="0" applyFont="1" applyFill="1" applyBorder="1" applyAlignment="1" applyProtection="1" quotePrefix="1">
      <alignment horizontal="center" vertical="center"/>
      <protection/>
    </xf>
    <xf numFmtId="0" fontId="2" fillId="18" borderId="27" xfId="0" applyFont="1" applyFill="1" applyBorder="1" applyAlignment="1" applyProtection="1" quotePrefix="1">
      <alignment horizontal="center" vertical="center" textRotation="180" wrapText="1"/>
      <protection/>
    </xf>
    <xf numFmtId="0" fontId="2" fillId="0" borderId="11" xfId="0" applyFont="1" applyFill="1" applyBorder="1" applyAlignment="1" applyProtection="1">
      <alignment vertical="center" wrapText="1"/>
      <protection/>
    </xf>
    <xf numFmtId="0" fontId="0" fillId="0" borderId="39" xfId="0" applyFont="1" applyFill="1" applyBorder="1" applyAlignment="1" applyProtection="1">
      <alignment horizontal="center" vertical="center" wrapText="1"/>
      <protection/>
    </xf>
    <xf numFmtId="0" fontId="1" fillId="18" borderId="14" xfId="0" applyFont="1" applyFill="1" applyBorder="1" applyAlignment="1" applyProtection="1">
      <alignment vertical="center"/>
      <protection/>
    </xf>
    <xf numFmtId="0" fontId="1" fillId="18" borderId="14" xfId="0" applyFont="1" applyFill="1" applyBorder="1" applyAlignment="1" applyProtection="1">
      <alignment horizontal="left" vertical="center" wrapText="1"/>
      <protection/>
    </xf>
    <xf numFmtId="0" fontId="0" fillId="0" borderId="11" xfId="0" applyFill="1" applyBorder="1" applyAlignment="1" applyProtection="1">
      <alignment/>
      <protection/>
    </xf>
    <xf numFmtId="0" fontId="1" fillId="18" borderId="53" xfId="0" applyFont="1" applyFill="1" applyBorder="1" applyAlignment="1" applyProtection="1">
      <alignment horizontal="left" vertical="center" wrapText="1"/>
      <protection/>
    </xf>
    <xf numFmtId="0" fontId="0" fillId="2" borderId="54" xfId="0" applyFont="1" applyFill="1" applyBorder="1" applyAlignment="1" applyProtection="1">
      <alignment horizontal="center" vertical="center" wrapText="1"/>
      <protection/>
    </xf>
    <xf numFmtId="0" fontId="3" fillId="3" borderId="0" xfId="0" applyFont="1" applyFill="1" applyAlignment="1" applyProtection="1">
      <alignment horizontal="right"/>
      <protection/>
    </xf>
    <xf numFmtId="0" fontId="1" fillId="18" borderId="51" xfId="0" applyFont="1" applyFill="1" applyBorder="1" applyAlignment="1" applyProtection="1">
      <alignment horizontal="left" vertical="center" wrapText="1"/>
      <protection/>
    </xf>
    <xf numFmtId="0" fontId="1" fillId="18" borderId="55" xfId="0" applyFont="1" applyFill="1" applyBorder="1" applyAlignment="1" applyProtection="1">
      <alignment horizontal="left" vertical="center" wrapText="1"/>
      <protection/>
    </xf>
    <xf numFmtId="0" fontId="0" fillId="9" borderId="39" xfId="0" applyFont="1" applyFill="1" applyBorder="1" applyAlignment="1" applyProtection="1">
      <alignment horizontal="left" vertical="top" wrapText="1"/>
      <protection/>
    </xf>
    <xf numFmtId="0" fontId="0" fillId="9" borderId="27" xfId="0" applyFont="1" applyFill="1" applyBorder="1" applyAlignment="1" applyProtection="1">
      <alignment horizontal="left" vertical="top" wrapText="1"/>
      <protection/>
    </xf>
    <xf numFmtId="0" fontId="0" fillId="9" borderId="56" xfId="0" applyFont="1" applyFill="1" applyBorder="1" applyAlignment="1" applyProtection="1">
      <alignment horizontal="left" vertical="top" wrapText="1"/>
      <protection/>
    </xf>
    <xf numFmtId="0" fontId="0" fillId="9" borderId="36" xfId="0" applyFont="1" applyFill="1" applyBorder="1" applyAlignment="1" applyProtection="1">
      <alignment horizontal="left" vertical="top" wrapText="1"/>
      <protection/>
    </xf>
    <xf numFmtId="0" fontId="0" fillId="16" borderId="27" xfId="0" applyFont="1" applyFill="1" applyBorder="1" applyAlignment="1" applyProtection="1">
      <alignment horizontal="left" vertical="top" wrapText="1"/>
      <protection/>
    </xf>
    <xf numFmtId="0" fontId="2" fillId="18" borderId="29" xfId="0" applyFont="1" applyFill="1" applyBorder="1" applyAlignment="1" applyProtection="1">
      <alignment horizontal="left" vertical="center" indent="1"/>
      <protection/>
    </xf>
    <xf numFmtId="0" fontId="0" fillId="16" borderId="17" xfId="0" applyFont="1" applyFill="1" applyBorder="1" applyAlignment="1" applyProtection="1">
      <alignment horizontal="left" vertical="center" wrapText="1"/>
      <protection/>
    </xf>
    <xf numFmtId="0" fontId="0" fillId="16" borderId="30" xfId="0" applyFont="1" applyFill="1" applyBorder="1" applyAlignment="1" applyProtection="1">
      <alignment horizontal="left" vertical="center" wrapText="1"/>
      <protection/>
    </xf>
    <xf numFmtId="0" fontId="1" fillId="6" borderId="31" xfId="0" applyFont="1" applyFill="1" applyBorder="1" applyAlignment="1" applyProtection="1">
      <alignment horizontal="left" vertical="center" wrapText="1"/>
      <protection/>
    </xf>
    <xf numFmtId="0" fontId="0" fillId="9" borderId="27" xfId="0" applyFont="1" applyFill="1" applyBorder="1" applyAlignment="1" applyProtection="1">
      <alignment horizontal="left" vertical="center" wrapText="1"/>
      <protection/>
    </xf>
    <xf numFmtId="0" fontId="2" fillId="8" borderId="27" xfId="0" applyFont="1" applyFill="1" applyBorder="1" applyAlignment="1" applyProtection="1">
      <alignment horizontal="center" vertical="center" wrapText="1"/>
      <protection locked="0"/>
    </xf>
    <xf numFmtId="0" fontId="0" fillId="9" borderId="18" xfId="0" applyFont="1" applyFill="1" applyBorder="1" applyAlignment="1" applyProtection="1">
      <alignment horizontal="left" vertical="center" wrapText="1"/>
      <protection/>
    </xf>
    <xf numFmtId="0" fontId="2" fillId="8" borderId="13" xfId="0" applyFont="1" applyFill="1" applyBorder="1" applyAlignment="1" applyProtection="1">
      <alignment horizontal="center" vertical="center" wrapText="1"/>
      <protection locked="0"/>
    </xf>
    <xf numFmtId="0" fontId="0" fillId="16" borderId="36" xfId="0" applyFont="1" applyFill="1" applyBorder="1" applyAlignment="1" applyProtection="1">
      <alignment horizontal="left" vertical="center" wrapText="1"/>
      <protection/>
    </xf>
    <xf numFmtId="0" fontId="0" fillId="8" borderId="27" xfId="0" applyFill="1" applyBorder="1" applyAlignment="1" applyProtection="1">
      <alignment horizontal="left" vertical="center" wrapText="1"/>
      <protection locked="0"/>
    </xf>
    <xf numFmtId="0" fontId="0" fillId="8" borderId="36" xfId="0" applyFill="1" applyBorder="1" applyAlignment="1" applyProtection="1">
      <alignment horizontal="left" vertical="center" wrapText="1"/>
      <protection locked="0"/>
    </xf>
    <xf numFmtId="0" fontId="0" fillId="8" borderId="54"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27" xfId="0" applyFill="1" applyBorder="1" applyAlignment="1" applyProtection="1">
      <alignment vertical="center" wrapText="1"/>
      <protection locked="0"/>
    </xf>
    <xf numFmtId="0" fontId="0" fillId="8" borderId="36" xfId="0" applyFill="1" applyBorder="1" applyAlignment="1" applyProtection="1">
      <alignment vertical="center" wrapText="1"/>
      <protection locked="0"/>
    </xf>
    <xf numFmtId="0" fontId="0" fillId="8" borderId="39" xfId="0" applyFill="1" applyBorder="1" applyAlignment="1" applyProtection="1">
      <alignment vertical="center" wrapText="1"/>
      <protection locked="0"/>
    </xf>
    <xf numFmtId="0" fontId="21" fillId="17" borderId="32" xfId="57" applyFont="1" applyFill="1" applyBorder="1" applyAlignment="1" applyProtection="1">
      <alignment horizontal="center" vertical="center" textRotation="90"/>
      <protection/>
    </xf>
    <xf numFmtId="0" fontId="0" fillId="0" borderId="0" xfId="57" applyProtection="1">
      <alignment/>
      <protection/>
    </xf>
    <xf numFmtId="0" fontId="21" fillId="17" borderId="11" xfId="57" applyFont="1" applyFill="1" applyBorder="1" applyAlignment="1" applyProtection="1">
      <alignment horizontal="center" vertical="center" textRotation="90"/>
      <protection/>
    </xf>
    <xf numFmtId="0" fontId="27" fillId="17" borderId="0" xfId="57" applyFont="1" applyFill="1" applyBorder="1" applyAlignment="1" applyProtection="1">
      <alignment horizontal="center" vertical="center"/>
      <protection/>
    </xf>
    <xf numFmtId="0" fontId="25" fillId="17" borderId="0" xfId="57" applyFont="1" applyFill="1" applyBorder="1" applyAlignment="1" applyProtection="1">
      <alignment horizontal="center" vertical="center"/>
      <protection/>
    </xf>
    <xf numFmtId="0" fontId="33" fillId="17" borderId="0" xfId="57" applyFont="1" applyFill="1" applyBorder="1" applyAlignment="1" applyProtection="1">
      <alignment horizontal="center" vertical="center"/>
      <protection/>
    </xf>
    <xf numFmtId="0" fontId="25" fillId="17" borderId="15" xfId="57" applyFont="1" applyFill="1" applyBorder="1" applyAlignment="1" applyProtection="1">
      <alignment horizontal="center" vertical="center"/>
      <protection/>
    </xf>
    <xf numFmtId="0" fontId="20" fillId="17" borderId="11" xfId="57" applyFont="1" applyFill="1" applyBorder="1" applyAlignment="1" applyProtection="1">
      <alignment horizontal="center" vertical="center" textRotation="90"/>
      <protection/>
    </xf>
    <xf numFmtId="0" fontId="22" fillId="17" borderId="12" xfId="57" applyFont="1" applyFill="1" applyBorder="1" applyAlignment="1" applyProtection="1">
      <alignment vertical="center"/>
      <protection/>
    </xf>
    <xf numFmtId="0" fontId="22" fillId="17" borderId="12" xfId="57" applyFont="1" applyFill="1" applyBorder="1" applyAlignment="1" applyProtection="1">
      <alignment horizontal="center" vertical="center"/>
      <protection/>
    </xf>
    <xf numFmtId="0" fontId="23" fillId="17" borderId="17" xfId="57" applyFont="1" applyFill="1" applyBorder="1" applyAlignment="1" applyProtection="1">
      <alignment horizontal="right" vertical="center"/>
      <protection/>
    </xf>
    <xf numFmtId="0" fontId="0" fillId="16" borderId="25" xfId="57" applyFont="1" applyFill="1" applyBorder="1" applyAlignment="1" applyProtection="1">
      <alignment horizontal="center" vertical="center" textRotation="90"/>
      <protection/>
    </xf>
    <xf numFmtId="0" fontId="2" fillId="16" borderId="0" xfId="57" applyFont="1" applyFill="1" applyBorder="1" applyAlignment="1" applyProtection="1">
      <alignment horizontal="left" vertical="center"/>
      <protection/>
    </xf>
    <xf numFmtId="0" fontId="2" fillId="16" borderId="0" xfId="57" applyFont="1" applyFill="1" applyBorder="1" applyAlignment="1" applyProtection="1">
      <alignment vertical="center" wrapText="1"/>
      <protection/>
    </xf>
    <xf numFmtId="0" fontId="2" fillId="16" borderId="0" xfId="57" applyFont="1" applyFill="1" applyBorder="1" applyAlignment="1" applyProtection="1">
      <alignment vertical="center"/>
      <protection/>
    </xf>
    <xf numFmtId="0" fontId="1" fillId="16" borderId="0" xfId="57" applyFont="1" applyFill="1" applyBorder="1" applyAlignment="1" applyProtection="1">
      <alignment horizontal="center" vertical="center" wrapText="1"/>
      <protection/>
    </xf>
    <xf numFmtId="0" fontId="24" fillId="16" borderId="0" xfId="57" applyFont="1" applyFill="1" applyBorder="1" applyAlignment="1" applyProtection="1">
      <alignment horizontal="right"/>
      <protection/>
    </xf>
    <xf numFmtId="0" fontId="2" fillId="16" borderId="15" xfId="57" applyFont="1" applyFill="1" applyBorder="1" applyAlignment="1" applyProtection="1">
      <alignment vertical="center"/>
      <protection/>
    </xf>
    <xf numFmtId="0" fontId="0" fillId="16" borderId="16" xfId="57" applyFont="1" applyFill="1" applyBorder="1" applyAlignment="1" applyProtection="1">
      <alignment horizontal="center" vertical="top" textRotation="90"/>
      <protection/>
    </xf>
    <xf numFmtId="0" fontId="2" fillId="16" borderId="12" xfId="57" applyFont="1" applyFill="1" applyBorder="1" applyAlignment="1" applyProtection="1">
      <alignment horizontal="left" vertical="top"/>
      <protection/>
    </xf>
    <xf numFmtId="0" fontId="2" fillId="16" borderId="12" xfId="57" applyFont="1" applyFill="1" applyBorder="1" applyAlignment="1" applyProtection="1">
      <alignment vertical="top"/>
      <protection/>
    </xf>
    <xf numFmtId="0" fontId="9" fillId="16" borderId="12" xfId="53" applyFill="1" applyBorder="1" applyAlignment="1" applyProtection="1">
      <alignment horizontal="left" vertical="top" indent="2"/>
      <protection locked="0"/>
    </xf>
    <xf numFmtId="0" fontId="2" fillId="16" borderId="12" xfId="57" applyFont="1" applyFill="1" applyBorder="1" applyAlignment="1" applyProtection="1">
      <alignment vertical="top" wrapText="1"/>
      <protection/>
    </xf>
    <xf numFmtId="0" fontId="2" fillId="16" borderId="17" xfId="57" applyFont="1" applyFill="1" applyBorder="1" applyAlignment="1" applyProtection="1">
      <alignment vertical="top"/>
      <protection/>
    </xf>
    <xf numFmtId="0" fontId="1" fillId="18" borderId="16" xfId="57" applyFont="1" applyFill="1" applyBorder="1" applyAlignment="1" applyProtection="1">
      <alignment horizontal="left" vertical="center" wrapText="1"/>
      <protection/>
    </xf>
    <xf numFmtId="0" fontId="1" fillId="18" borderId="12" xfId="57" applyFont="1" applyFill="1" applyBorder="1" applyAlignment="1" applyProtection="1">
      <alignment horizontal="left" vertical="center" wrapText="1"/>
      <protection/>
    </xf>
    <xf numFmtId="0" fontId="1" fillId="18" borderId="17" xfId="57" applyFont="1" applyFill="1" applyBorder="1" applyAlignment="1" applyProtection="1">
      <alignment horizontal="left" vertical="center" wrapText="1"/>
      <protection/>
    </xf>
    <xf numFmtId="0" fontId="1" fillId="18" borderId="29" xfId="57" applyFont="1" applyFill="1" applyBorder="1" applyAlignment="1" applyProtection="1">
      <alignment horizontal="left" vertical="center" wrapText="1"/>
      <protection/>
    </xf>
    <xf numFmtId="0" fontId="1" fillId="18" borderId="30" xfId="57" applyFont="1" applyFill="1" applyBorder="1" applyAlignment="1" applyProtection="1">
      <alignment horizontal="left" vertical="center" wrapText="1"/>
      <protection/>
    </xf>
    <xf numFmtId="0" fontId="1" fillId="18" borderId="35" xfId="57" applyFont="1" applyFill="1" applyBorder="1" applyAlignment="1" applyProtection="1">
      <alignment horizontal="left" vertical="center" wrapText="1"/>
      <protection/>
    </xf>
    <xf numFmtId="0" fontId="0" fillId="3" borderId="0" xfId="57" applyFill="1" applyAlignment="1" applyProtection="1">
      <alignment/>
      <protection/>
    </xf>
    <xf numFmtId="0" fontId="0" fillId="3" borderId="0" xfId="57" applyFill="1" applyAlignment="1" applyProtection="1">
      <alignment horizontal="left"/>
      <protection/>
    </xf>
    <xf numFmtId="0" fontId="3" fillId="3" borderId="0" xfId="57" applyFont="1" applyFill="1" applyAlignment="1" applyProtection="1">
      <alignment/>
      <protection/>
    </xf>
    <xf numFmtId="0" fontId="3" fillId="3" borderId="0" xfId="57" applyFont="1" applyFill="1" applyAlignment="1" applyProtection="1">
      <alignment horizontal="right"/>
      <protection/>
    </xf>
    <xf numFmtId="0" fontId="0" fillId="8" borderId="0" xfId="0" applyFont="1" applyFill="1" applyAlignment="1" applyProtection="1">
      <alignment horizontal="right" shrinkToFit="1"/>
      <protection locked="0"/>
    </xf>
    <xf numFmtId="0" fontId="0" fillId="0" borderId="11" xfId="0" applyFont="1" applyBorder="1" applyAlignment="1" applyProtection="1">
      <alignment horizontal="left"/>
      <protection/>
    </xf>
    <xf numFmtId="0" fontId="4" fillId="0" borderId="57" xfId="0" applyNumberFormat="1" applyFont="1" applyFill="1" applyBorder="1" applyAlignment="1" applyProtection="1">
      <alignment shrinkToFit="1"/>
      <protection/>
    </xf>
    <xf numFmtId="0" fontId="0" fillId="8" borderId="41" xfId="0" applyNumberFormat="1" applyFill="1" applyBorder="1" applyAlignment="1" applyProtection="1">
      <alignment shrinkToFit="1"/>
      <protection locked="0"/>
    </xf>
    <xf numFmtId="0" fontId="0" fillId="8" borderId="42" xfId="0" applyNumberFormat="1" applyFill="1" applyBorder="1" applyAlignment="1" applyProtection="1">
      <alignment shrinkToFit="1"/>
      <protection locked="0"/>
    </xf>
    <xf numFmtId="0" fontId="2" fillId="18" borderId="35" xfId="57" applyFont="1" applyFill="1" applyBorder="1" applyAlignment="1" applyProtection="1">
      <alignment horizontal="left" vertical="center" wrapText="1"/>
      <protection/>
    </xf>
    <xf numFmtId="0" fontId="2" fillId="18" borderId="58" xfId="0" applyFont="1" applyFill="1" applyBorder="1" applyAlignment="1" applyProtection="1">
      <alignment horizontal="center" vertical="center" textRotation="180"/>
      <protection/>
    </xf>
    <xf numFmtId="0" fontId="2" fillId="18" borderId="59" xfId="0" applyFont="1" applyFill="1" applyBorder="1" applyAlignment="1" applyProtection="1">
      <alignment vertical="center" textRotation="180" wrapText="1"/>
      <protection/>
    </xf>
    <xf numFmtId="0" fontId="0" fillId="8" borderId="60" xfId="57" applyFont="1" applyFill="1" applyBorder="1" applyAlignment="1" applyProtection="1">
      <alignment horizontal="center" vertical="center" wrapText="1"/>
      <protection locked="0"/>
    </xf>
    <xf numFmtId="0" fontId="0" fillId="0" borderId="0" xfId="0" applyAlignment="1" applyProtection="1">
      <alignment horizontal="centerContinuous"/>
      <protection/>
    </xf>
    <xf numFmtId="0" fontId="5" fillId="17" borderId="11" xfId="0" applyFont="1" applyFill="1" applyBorder="1" applyAlignment="1" applyProtection="1">
      <alignment horizontal="left" vertical="center" indent="1"/>
      <protection/>
    </xf>
    <xf numFmtId="0" fontId="5" fillId="17" borderId="0" xfId="0" applyFont="1" applyFill="1" applyBorder="1" applyAlignment="1" applyProtection="1">
      <alignment vertical="center"/>
      <protection/>
    </xf>
    <xf numFmtId="0" fontId="5" fillId="17" borderId="15" xfId="0" applyFont="1" applyFill="1" applyBorder="1" applyAlignment="1" applyProtection="1">
      <alignment vertical="center"/>
      <protection/>
    </xf>
    <xf numFmtId="0" fontId="5" fillId="17" borderId="16" xfId="0" applyFont="1" applyFill="1" applyBorder="1" applyAlignment="1" applyProtection="1">
      <alignment vertical="center"/>
      <protection/>
    </xf>
    <xf numFmtId="0" fontId="5" fillId="17" borderId="12" xfId="0" applyFont="1" applyFill="1" applyBorder="1" applyAlignment="1" applyProtection="1">
      <alignment vertical="center"/>
      <protection/>
    </xf>
    <xf numFmtId="0" fontId="4" fillId="0" borderId="0" xfId="0" applyFont="1" applyFill="1" applyBorder="1" applyAlignment="1" applyProtection="1">
      <alignment/>
      <protection hidden="1"/>
    </xf>
    <xf numFmtId="0" fontId="4"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vertical="top" wrapText="1"/>
      <protection hidden="1"/>
    </xf>
    <xf numFmtId="0" fontId="0" fillId="0" borderId="0" xfId="0" applyFont="1" applyBorder="1" applyAlignment="1" applyProtection="1">
      <alignment horizontal="left" vertical="top" wrapText="1"/>
      <protection/>
    </xf>
    <xf numFmtId="0" fontId="4" fillId="0" borderId="0" xfId="0" applyFont="1" applyAlignment="1" applyProtection="1">
      <alignment/>
      <protection/>
    </xf>
    <xf numFmtId="9" fontId="0" fillId="16" borderId="0" xfId="0" applyNumberFormat="1" applyFont="1" applyFill="1" applyBorder="1" applyAlignment="1" applyProtection="1">
      <alignment shrinkToFit="1"/>
      <protection/>
    </xf>
    <xf numFmtId="9" fontId="0" fillId="16" borderId="10" xfId="0" applyNumberFormat="1" applyFont="1" applyFill="1" applyBorder="1" applyAlignment="1" applyProtection="1">
      <alignment shrinkToFit="1"/>
      <protection/>
    </xf>
    <xf numFmtId="0" fontId="19" fillId="0" borderId="0" xfId="0" applyFont="1" applyBorder="1" applyAlignment="1" applyProtection="1">
      <alignment horizontal="lef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8" borderId="0" xfId="0" applyFont="1" applyFill="1" applyAlignment="1" applyProtection="1">
      <alignment horizontal="right" shrinkToFit="1"/>
      <protection locked="0"/>
    </xf>
    <xf numFmtId="0" fontId="0" fillId="0" borderId="11" xfId="0" applyFont="1" applyBorder="1" applyAlignment="1" applyProtection="1">
      <alignment horizontal="left"/>
      <protection/>
    </xf>
    <xf numFmtId="0" fontId="0" fillId="0" borderId="0" xfId="0" applyFont="1" applyBorder="1" applyAlignment="1" applyProtection="1">
      <alignment horizontal="left"/>
      <protection/>
    </xf>
    <xf numFmtId="0" fontId="4" fillId="0" borderId="57" xfId="0" applyNumberFormat="1" applyFont="1" applyFill="1" applyBorder="1" applyAlignment="1" applyProtection="1">
      <alignment shrinkToFit="1"/>
      <protection/>
    </xf>
    <xf numFmtId="0" fontId="2" fillId="18" borderId="26" xfId="0" applyFont="1" applyFill="1" applyBorder="1" applyAlignment="1" applyProtection="1">
      <alignment horizontal="left"/>
      <protection/>
    </xf>
    <xf numFmtId="0" fontId="2" fillId="18" borderId="26" xfId="0" applyFont="1" applyFill="1" applyBorder="1" applyAlignment="1" applyProtection="1">
      <alignment/>
      <protection/>
    </xf>
    <xf numFmtId="0" fontId="4" fillId="0" borderId="11" xfId="0" applyFont="1" applyFill="1" applyBorder="1" applyAlignment="1" applyProtection="1">
      <alignment/>
      <protection/>
    </xf>
    <xf numFmtId="0" fontId="4" fillId="0" borderId="0" xfId="0" applyFont="1" applyFill="1" applyBorder="1" applyAlignment="1" applyProtection="1">
      <alignment/>
      <protection/>
    </xf>
    <xf numFmtId="2" fontId="4" fillId="0" borderId="16" xfId="0" applyNumberFormat="1" applyFont="1" applyFill="1" applyBorder="1" applyAlignment="1" applyProtection="1">
      <alignment/>
      <protection/>
    </xf>
    <xf numFmtId="2" fontId="4" fillId="0" borderId="12" xfId="0" applyNumberFormat="1" applyFont="1" applyFill="1" applyBorder="1" applyAlignment="1" applyProtection="1">
      <alignment/>
      <protection/>
    </xf>
    <xf numFmtId="0" fontId="4" fillId="0" borderId="12" xfId="0" applyFont="1" applyFill="1" applyBorder="1" applyAlignment="1" applyProtection="1">
      <alignment/>
      <protection/>
    </xf>
    <xf numFmtId="0" fontId="3" fillId="3" borderId="0" xfId="0" applyFont="1" applyFill="1" applyAlignment="1" applyProtection="1">
      <alignment horizontal="right"/>
      <protection/>
    </xf>
    <xf numFmtId="0" fontId="0" fillId="8" borderId="56" xfId="0" applyFill="1" applyBorder="1" applyAlignment="1" applyProtection="1">
      <alignment vertical="center" wrapText="1"/>
      <protection locked="0"/>
    </xf>
    <xf numFmtId="0" fontId="0" fillId="0" borderId="31" xfId="0" applyFont="1" applyFill="1" applyBorder="1" applyAlignment="1" applyProtection="1">
      <alignment horizontal="left" vertical="center" wrapText="1" indent="1"/>
      <protection/>
    </xf>
    <xf numFmtId="0" fontId="0" fillId="0" borderId="52" xfId="0" applyFont="1" applyFill="1" applyBorder="1" applyAlignment="1" applyProtection="1">
      <alignment horizontal="left" vertical="center" wrapText="1" indent="1"/>
      <protection/>
    </xf>
    <xf numFmtId="0" fontId="1" fillId="18" borderId="26" xfId="0" applyFont="1" applyFill="1" applyBorder="1" applyAlignment="1" applyProtection="1">
      <alignment horizontal="left" vertical="center"/>
      <protection/>
    </xf>
    <xf numFmtId="0" fontId="37" fillId="16" borderId="22" xfId="53" applyFont="1" applyFill="1" applyBorder="1" applyAlignment="1" applyProtection="1">
      <alignment horizontal="center" vertical="center" wrapText="1"/>
      <protection/>
    </xf>
    <xf numFmtId="0" fontId="37" fillId="16" borderId="12" xfId="53" applyFont="1" applyFill="1" applyBorder="1" applyAlignment="1" applyProtection="1">
      <alignment horizontal="center" vertical="center" wrapText="1"/>
      <protection/>
    </xf>
    <xf numFmtId="0" fontId="0" fillId="0" borderId="29" xfId="57" applyFont="1" applyFill="1" applyBorder="1" applyAlignment="1" applyProtection="1">
      <alignment horizontal="left" vertical="center" wrapText="1"/>
      <protection/>
    </xf>
    <xf numFmtId="0" fontId="0" fillId="0" borderId="35" xfId="57" applyFont="1" applyFill="1" applyBorder="1" applyAlignment="1" applyProtection="1">
      <alignment horizontal="left" vertical="center" wrapText="1"/>
      <protection/>
    </xf>
    <xf numFmtId="0" fontId="0" fillId="0" borderId="30" xfId="57" applyFont="1" applyFill="1" applyBorder="1" applyAlignment="1" applyProtection="1">
      <alignment horizontal="left" vertical="center" wrapText="1"/>
      <protection/>
    </xf>
    <xf numFmtId="0" fontId="27" fillId="17" borderId="33" xfId="57" applyFont="1" applyFill="1" applyBorder="1" applyAlignment="1" applyProtection="1">
      <alignment horizontal="center" vertical="center"/>
      <protection/>
    </xf>
    <xf numFmtId="0" fontId="25" fillId="17" borderId="33" xfId="57" applyFont="1" applyFill="1" applyBorder="1" applyAlignment="1" applyProtection="1">
      <alignment horizontal="center" vertical="center"/>
      <protection/>
    </xf>
    <xf numFmtId="0" fontId="25" fillId="17" borderId="34" xfId="57" applyFont="1" applyFill="1" applyBorder="1" applyAlignment="1" applyProtection="1">
      <alignment horizontal="center" vertical="center"/>
      <protection/>
    </xf>
    <xf numFmtId="0" fontId="24" fillId="16" borderId="22" xfId="57" applyFont="1" applyFill="1" applyBorder="1" applyAlignment="1" applyProtection="1">
      <alignment horizontal="center" vertical="center" wrapText="1"/>
      <protection/>
    </xf>
    <xf numFmtId="0" fontId="15" fillId="16" borderId="22" xfId="57" applyFont="1" applyFill="1" applyBorder="1" applyAlignment="1" applyProtection="1">
      <alignment horizontal="center" vertical="center" wrapText="1"/>
      <protection/>
    </xf>
    <xf numFmtId="0" fontId="1" fillId="16" borderId="12" xfId="57" applyFont="1" applyFill="1" applyBorder="1" applyAlignment="1" applyProtection="1">
      <alignment horizontal="right" vertical="top"/>
      <protection/>
    </xf>
    <xf numFmtId="0" fontId="2" fillId="18" borderId="12" xfId="57" applyFont="1" applyFill="1" applyBorder="1" applyAlignment="1" applyProtection="1">
      <alignment horizontal="left" vertical="center" wrapText="1"/>
      <protection/>
    </xf>
    <xf numFmtId="0" fontId="2" fillId="18" borderId="35" xfId="57" applyFont="1" applyFill="1" applyBorder="1" applyAlignment="1" applyProtection="1">
      <alignment vertical="center" wrapText="1"/>
      <protection/>
    </xf>
    <xf numFmtId="0" fontId="0" fillId="0" borderId="29" xfId="57" applyFont="1" applyFill="1" applyBorder="1" applyAlignment="1" applyProtection="1">
      <alignment horizontal="left" vertical="center"/>
      <protection/>
    </xf>
    <xf numFmtId="0" fontId="0" fillId="0" borderId="35" xfId="57" applyFill="1" applyBorder="1" applyAlignment="1" applyProtection="1">
      <alignment horizontal="left" vertical="center"/>
      <protection/>
    </xf>
    <xf numFmtId="0" fontId="0" fillId="0" borderId="30" xfId="57" applyFill="1" applyBorder="1" applyAlignment="1" applyProtection="1">
      <alignment horizontal="left" vertical="center"/>
      <protection/>
    </xf>
    <xf numFmtId="0" fontId="1" fillId="0" borderId="35" xfId="57" applyFont="1" applyFill="1" applyBorder="1" applyAlignment="1" applyProtection="1">
      <alignment horizontal="left" vertical="center" wrapText="1"/>
      <protection/>
    </xf>
    <xf numFmtId="0" fontId="1" fillId="0" borderId="30" xfId="57" applyFont="1" applyFill="1" applyBorder="1" applyAlignment="1" applyProtection="1">
      <alignment horizontal="left" vertical="center" wrapText="1"/>
      <protection/>
    </xf>
    <xf numFmtId="0" fontId="35" fillId="3" borderId="22" xfId="53" applyFont="1" applyFill="1" applyBorder="1" applyAlignment="1" applyProtection="1">
      <alignment horizontal="left"/>
      <protection locked="0"/>
    </xf>
    <xf numFmtId="0" fontId="0" fillId="8" borderId="29" xfId="57" applyFont="1" applyFill="1" applyBorder="1" applyAlignment="1" applyProtection="1">
      <alignment horizontal="left" vertical="center"/>
      <protection/>
    </xf>
    <xf numFmtId="0" fontId="0" fillId="8" borderId="35" xfId="57" applyFill="1" applyBorder="1" applyAlignment="1" applyProtection="1">
      <alignment horizontal="left" vertical="center"/>
      <protection/>
    </xf>
    <xf numFmtId="0" fontId="0" fillId="8" borderId="30" xfId="57" applyFill="1" applyBorder="1" applyAlignment="1" applyProtection="1">
      <alignment horizontal="left" vertical="center"/>
      <protection/>
    </xf>
    <xf numFmtId="0" fontId="0" fillId="16" borderId="29" xfId="57" applyFont="1" applyFill="1" applyBorder="1" applyAlignment="1" applyProtection="1">
      <alignment horizontal="left" vertical="center" wrapText="1"/>
      <protection/>
    </xf>
    <xf numFmtId="0" fontId="0" fillId="16" borderId="35" xfId="57" applyFont="1" applyFill="1" applyBorder="1" applyAlignment="1" applyProtection="1">
      <alignment horizontal="left" vertical="center" wrapText="1"/>
      <protection/>
    </xf>
    <xf numFmtId="0" fontId="0" fillId="16" borderId="30" xfId="57" applyFont="1" applyFill="1" applyBorder="1" applyAlignment="1" applyProtection="1">
      <alignment horizontal="left" vertical="center" wrapText="1"/>
      <protection/>
    </xf>
    <xf numFmtId="0" fontId="0" fillId="9" borderId="29" xfId="57" applyFont="1" applyFill="1" applyBorder="1" applyAlignment="1" applyProtection="1">
      <alignment horizontal="left" vertical="center" wrapText="1"/>
      <protection/>
    </xf>
    <xf numFmtId="0" fontId="0" fillId="9" borderId="35" xfId="57" applyFont="1" applyFill="1" applyBorder="1" applyAlignment="1" applyProtection="1">
      <alignment horizontal="left" vertical="center" wrapText="1"/>
      <protection/>
    </xf>
    <xf numFmtId="0" fontId="0" fillId="9" borderId="30" xfId="57" applyFont="1" applyFill="1" applyBorder="1" applyAlignment="1" applyProtection="1">
      <alignment horizontal="left" vertical="center" wrapText="1"/>
      <protection/>
    </xf>
    <xf numFmtId="0" fontId="2" fillId="18" borderId="35" xfId="57" applyFont="1" applyFill="1" applyBorder="1" applyAlignment="1" applyProtection="1">
      <alignment horizontal="left" vertical="center" wrapText="1"/>
      <protection/>
    </xf>
    <xf numFmtId="0" fontId="0" fillId="8" borderId="29" xfId="57" applyFont="1" applyFill="1" applyBorder="1" applyAlignment="1" applyProtection="1">
      <alignment horizontal="left" vertical="center"/>
      <protection locked="0"/>
    </xf>
    <xf numFmtId="0" fontId="0" fillId="8" borderId="35" xfId="57" applyFill="1" applyBorder="1" applyAlignment="1" applyProtection="1">
      <alignment horizontal="left" vertical="center"/>
      <protection locked="0"/>
    </xf>
    <xf numFmtId="0" fontId="0" fillId="8" borderId="30" xfId="57" applyFill="1" applyBorder="1" applyAlignment="1" applyProtection="1">
      <alignment horizontal="left" vertical="center"/>
      <protection locked="0"/>
    </xf>
    <xf numFmtId="0" fontId="0" fillId="0" borderId="12" xfId="0" applyFont="1" applyFill="1" applyBorder="1" applyAlignment="1" applyProtection="1">
      <alignment horizontal="left" vertical="center" wrapText="1" indent="1"/>
      <protection/>
    </xf>
    <xf numFmtId="0" fontId="0" fillId="0" borderId="17" xfId="0" applyFont="1" applyFill="1" applyBorder="1" applyAlignment="1" applyProtection="1">
      <alignment horizontal="left" vertical="center" wrapText="1" indent="1"/>
      <protection/>
    </xf>
    <xf numFmtId="0" fontId="2" fillId="0" borderId="52" xfId="0" applyFont="1" applyFill="1" applyBorder="1" applyAlignment="1" applyProtection="1">
      <alignment horizontal="left" vertical="center" wrapText="1"/>
      <protection/>
    </xf>
    <xf numFmtId="0" fontId="2" fillId="0" borderId="31"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wrapText="1"/>
      <protection/>
    </xf>
    <xf numFmtId="0" fontId="1" fillId="19" borderId="25" xfId="0" applyFont="1" applyFill="1" applyBorder="1" applyAlignment="1" applyProtection="1">
      <alignment horizontal="left" vertical="center" wrapText="1"/>
      <protection/>
    </xf>
    <xf numFmtId="0" fontId="1" fillId="19" borderId="22" xfId="0" applyFont="1" applyFill="1" applyBorder="1" applyAlignment="1" applyProtection="1">
      <alignment horizontal="left" vertical="center" wrapText="1"/>
      <protection/>
    </xf>
    <xf numFmtId="0" fontId="1" fillId="19" borderId="59" xfId="0" applyFont="1" applyFill="1" applyBorder="1" applyAlignment="1" applyProtection="1">
      <alignment horizontal="left" vertical="center" wrapText="1"/>
      <protection/>
    </xf>
    <xf numFmtId="0" fontId="1" fillId="19" borderId="11" xfId="0" applyFont="1" applyFill="1" applyBorder="1" applyAlignment="1" applyProtection="1">
      <alignment horizontal="left" vertical="center" wrapText="1"/>
      <protection/>
    </xf>
    <xf numFmtId="0" fontId="1" fillId="19" borderId="0" xfId="0" applyFont="1" applyFill="1" applyBorder="1" applyAlignment="1" applyProtection="1">
      <alignment horizontal="left" vertical="center" wrapText="1"/>
      <protection/>
    </xf>
    <xf numFmtId="0" fontId="1" fillId="19" borderId="15" xfId="0" applyFont="1" applyFill="1" applyBorder="1" applyAlignment="1" applyProtection="1">
      <alignment horizontal="left" vertical="center" wrapText="1"/>
      <protection/>
    </xf>
    <xf numFmtId="0" fontId="1" fillId="19" borderId="16" xfId="0" applyFont="1" applyFill="1" applyBorder="1" applyAlignment="1" applyProtection="1">
      <alignment horizontal="left" vertical="center" wrapText="1"/>
      <protection/>
    </xf>
    <xf numFmtId="0" fontId="1" fillId="19" borderId="12" xfId="0" applyFont="1" applyFill="1" applyBorder="1" applyAlignment="1" applyProtection="1">
      <alignment horizontal="left" vertical="center" wrapText="1"/>
      <protection/>
    </xf>
    <xf numFmtId="0" fontId="1" fillId="19" borderId="17"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indent="1"/>
      <protection/>
    </xf>
    <xf numFmtId="0" fontId="0" fillId="0" borderId="35" xfId="0" applyFont="1" applyFill="1" applyBorder="1" applyAlignment="1" applyProtection="1">
      <alignment horizontal="left" vertical="center" wrapText="1" indent="1"/>
      <protection/>
    </xf>
    <xf numFmtId="0" fontId="0" fillId="0" borderId="30" xfId="0" applyFont="1" applyFill="1" applyBorder="1" applyAlignment="1" applyProtection="1">
      <alignment horizontal="left" vertical="center" wrapText="1" indent="1"/>
      <protection/>
    </xf>
    <xf numFmtId="0" fontId="2" fillId="0" borderId="29" xfId="0" applyFont="1" applyFill="1" applyBorder="1" applyAlignment="1" applyProtection="1">
      <alignment horizontal="left" vertical="center" wrapText="1"/>
      <protection/>
    </xf>
    <xf numFmtId="0" fontId="2" fillId="0" borderId="30" xfId="0" applyFont="1" applyFill="1" applyBorder="1" applyAlignment="1" applyProtection="1">
      <alignment horizontal="left" vertical="center" wrapText="1"/>
      <protection/>
    </xf>
    <xf numFmtId="0" fontId="0" fillId="0" borderId="29"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8" borderId="35" xfId="0" applyFill="1" applyBorder="1" applyAlignment="1" applyProtection="1">
      <alignment horizontal="center" vertical="center" wrapText="1"/>
      <protection locked="0"/>
    </xf>
    <xf numFmtId="0" fontId="0" fillId="8" borderId="30" xfId="0"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protection/>
    </xf>
    <xf numFmtId="0" fontId="0" fillId="0" borderId="35" xfId="0" applyBorder="1" applyAlignment="1">
      <alignment/>
    </xf>
    <xf numFmtId="0" fontId="0" fillId="0" borderId="30" xfId="0" applyBorder="1" applyAlignment="1">
      <alignment/>
    </xf>
    <xf numFmtId="0" fontId="2" fillId="18" borderId="35" xfId="0" applyFont="1" applyFill="1" applyBorder="1" applyAlignment="1" applyProtection="1">
      <alignment horizontal="left" vertical="center" wrapText="1"/>
      <protection/>
    </xf>
    <xf numFmtId="0" fontId="0" fillId="8" borderId="28" xfId="0" applyFill="1" applyBorder="1" applyAlignment="1" applyProtection="1">
      <alignment horizontal="left" vertical="center" wrapText="1"/>
      <protection locked="0"/>
    </xf>
    <xf numFmtId="0" fontId="0" fillId="8" borderId="52" xfId="0" applyFont="1" applyFill="1" applyBorder="1" applyAlignment="1" applyProtection="1">
      <alignment horizontal="left" vertical="center" wrapText="1"/>
      <protection locked="0"/>
    </xf>
    <xf numFmtId="0" fontId="0" fillId="8" borderId="31" xfId="0" applyFont="1" applyFill="1" applyBorder="1" applyAlignment="1" applyProtection="1">
      <alignment horizontal="left" vertical="center" wrapText="1"/>
      <protection locked="0"/>
    </xf>
    <xf numFmtId="0" fontId="2" fillId="0" borderId="29" xfId="0" applyFont="1" applyFill="1" applyBorder="1" applyAlignment="1" applyProtection="1">
      <alignment vertical="center" wrapText="1"/>
      <protection/>
    </xf>
    <xf numFmtId="0" fontId="2" fillId="0" borderId="30" xfId="0" applyFont="1" applyFill="1" applyBorder="1" applyAlignment="1" applyProtection="1">
      <alignment vertical="center" wrapText="1"/>
      <protection/>
    </xf>
    <xf numFmtId="0" fontId="0" fillId="8" borderId="29" xfId="0" applyFill="1" applyBorder="1" applyAlignment="1" applyProtection="1">
      <alignment horizontal="left" vertical="center" wrapText="1"/>
      <protection locked="0"/>
    </xf>
    <xf numFmtId="0" fontId="0" fillId="8" borderId="35" xfId="0" applyFont="1" applyFill="1" applyBorder="1" applyAlignment="1" applyProtection="1">
      <alignment horizontal="left" vertical="center" wrapText="1"/>
      <protection locked="0"/>
    </xf>
    <xf numFmtId="0" fontId="0" fillId="8" borderId="30"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xf>
    <xf numFmtId="0" fontId="0" fillId="8" borderId="62" xfId="0" applyFill="1" applyBorder="1" applyAlignment="1" applyProtection="1">
      <alignment horizontal="left" vertical="center" wrapText="1"/>
      <protection locked="0"/>
    </xf>
    <xf numFmtId="0" fontId="0" fillId="8" borderId="61" xfId="0" applyFont="1" applyFill="1" applyBorder="1" applyAlignment="1" applyProtection="1">
      <alignment horizontal="left" vertical="center" wrapText="1"/>
      <protection locked="0"/>
    </xf>
    <xf numFmtId="0" fontId="27" fillId="17" borderId="33" xfId="0" applyFont="1" applyFill="1" applyBorder="1" applyAlignment="1" applyProtection="1">
      <alignment horizontal="center" vertical="center"/>
      <protection/>
    </xf>
    <xf numFmtId="0" fontId="25" fillId="17" borderId="33" xfId="0" applyFont="1" applyFill="1" applyBorder="1" applyAlignment="1" applyProtection="1">
      <alignment horizontal="center" vertical="center"/>
      <protection/>
    </xf>
    <xf numFmtId="0" fontId="25" fillId="17" borderId="34"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2" fillId="18" borderId="12" xfId="0" applyFont="1" applyFill="1" applyBorder="1" applyAlignment="1" applyProtection="1">
      <alignment horizontal="left" vertical="center" wrapText="1"/>
      <protection/>
    </xf>
    <xf numFmtId="0" fontId="0" fillId="8" borderId="28" xfId="0" applyFill="1" applyBorder="1" applyAlignment="1" applyProtection="1">
      <alignment horizontal="left" vertical="top" wrapText="1"/>
      <protection locked="0"/>
    </xf>
    <xf numFmtId="0" fontId="0" fillId="8" borderId="52" xfId="0" applyFont="1" applyFill="1" applyBorder="1" applyAlignment="1" applyProtection="1">
      <alignment horizontal="left" vertical="top" wrapText="1"/>
      <protection locked="0"/>
    </xf>
    <xf numFmtId="0" fontId="0" fillId="8" borderId="31" xfId="0" applyFont="1" applyFill="1" applyBorder="1" applyAlignment="1" applyProtection="1">
      <alignment horizontal="left" vertical="top" wrapText="1"/>
      <protection locked="0"/>
    </xf>
    <xf numFmtId="0" fontId="1" fillId="16" borderId="12" xfId="0" applyFont="1" applyFill="1" applyBorder="1" applyAlignment="1" applyProtection="1">
      <alignment horizontal="right" vertical="top"/>
      <protection/>
    </xf>
    <xf numFmtId="0" fontId="24" fillId="16" borderId="22" xfId="0" applyFont="1" applyFill="1" applyBorder="1" applyAlignment="1" applyProtection="1">
      <alignment horizontal="center" vertical="center" wrapText="1"/>
      <protection/>
    </xf>
    <xf numFmtId="0" fontId="15" fillId="16" borderId="22" xfId="0" applyFont="1" applyFill="1" applyBorder="1" applyAlignment="1" applyProtection="1">
      <alignment horizontal="center" vertical="center" wrapText="1"/>
      <protection/>
    </xf>
    <xf numFmtId="0" fontId="35" fillId="3" borderId="33" xfId="53" applyFont="1" applyFill="1" applyBorder="1" applyAlignment="1" applyProtection="1">
      <alignment horizontal="left"/>
      <protection locked="0"/>
    </xf>
    <xf numFmtId="0" fontId="9" fillId="8" borderId="29" xfId="53" applyFont="1" applyFill="1" applyBorder="1" applyAlignment="1" applyProtection="1">
      <alignment horizontal="center" vertical="center" wrapText="1"/>
      <protection locked="0"/>
    </xf>
    <xf numFmtId="0" fontId="9" fillId="8" borderId="35" xfId="53" applyFont="1" applyFill="1" applyBorder="1" applyAlignment="1" applyProtection="1">
      <alignment horizontal="center" vertical="center" wrapText="1"/>
      <protection locked="0"/>
    </xf>
    <xf numFmtId="0" fontId="9" fillId="8" borderId="30" xfId="53" applyFont="1" applyFill="1" applyBorder="1" applyAlignment="1" applyProtection="1">
      <alignment horizontal="center" vertical="center" wrapText="1"/>
      <protection locked="0"/>
    </xf>
    <xf numFmtId="0" fontId="0" fillId="8" borderId="48" xfId="0" applyFont="1" applyFill="1" applyBorder="1" applyAlignment="1" applyProtection="1">
      <alignment horizontal="center" vertical="center" wrapText="1"/>
      <protection locked="0"/>
    </xf>
    <xf numFmtId="0" fontId="0" fillId="8" borderId="40" xfId="0" applyFont="1" applyFill="1" applyBorder="1" applyAlignment="1" applyProtection="1">
      <alignment horizontal="center" vertical="center" wrapText="1"/>
      <protection locked="0"/>
    </xf>
    <xf numFmtId="0" fontId="0" fillId="8" borderId="52" xfId="0" applyFill="1" applyBorder="1" applyAlignment="1" applyProtection="1">
      <alignment horizontal="left" vertical="top" wrapText="1"/>
      <protection locked="0"/>
    </xf>
    <xf numFmtId="0" fontId="0" fillId="8" borderId="31" xfId="0" applyFill="1" applyBorder="1" applyAlignment="1" applyProtection="1">
      <alignment horizontal="left" vertical="top" wrapText="1"/>
      <protection locked="0"/>
    </xf>
    <xf numFmtId="0" fontId="15" fillId="8" borderId="28" xfId="0" applyFont="1" applyFill="1" applyBorder="1" applyAlignment="1" applyProtection="1">
      <alignment horizontal="center" vertical="center"/>
      <protection locked="0"/>
    </xf>
    <xf numFmtId="0" fontId="15" fillId="8" borderId="31" xfId="0" applyFont="1" applyFill="1" applyBorder="1" applyAlignment="1" applyProtection="1">
      <alignment horizontal="center" vertical="center"/>
      <protection locked="0"/>
    </xf>
    <xf numFmtId="0" fontId="0" fillId="9" borderId="50" xfId="0" applyFont="1" applyFill="1" applyBorder="1" applyAlignment="1" applyProtection="1">
      <alignment horizontal="left" vertical="top" wrapText="1"/>
      <protection hidden="1"/>
    </xf>
    <xf numFmtId="0" fontId="0" fillId="9" borderId="33" xfId="0" applyFont="1" applyFill="1" applyBorder="1" applyAlignment="1" applyProtection="1">
      <alignment horizontal="left" vertical="top" wrapText="1"/>
      <protection hidden="1"/>
    </xf>
    <xf numFmtId="0" fontId="0" fillId="9" borderId="51" xfId="0" applyFont="1" applyFill="1" applyBorder="1" applyAlignment="1" applyProtection="1">
      <alignment horizontal="left" vertical="top" wrapText="1"/>
      <protection hidden="1"/>
    </xf>
    <xf numFmtId="0" fontId="0" fillId="9" borderId="10"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24" xfId="0" applyFont="1" applyFill="1" applyBorder="1" applyAlignment="1" applyProtection="1">
      <alignment horizontal="left" vertical="top" wrapText="1"/>
      <protection hidden="1"/>
    </xf>
    <xf numFmtId="0" fontId="0" fillId="9" borderId="63" xfId="0" applyFont="1" applyFill="1" applyBorder="1" applyAlignment="1" applyProtection="1">
      <alignment horizontal="left" vertical="top" wrapText="1"/>
      <protection hidden="1"/>
    </xf>
    <xf numFmtId="0" fontId="0" fillId="9" borderId="13" xfId="0" applyFont="1" applyFill="1" applyBorder="1" applyAlignment="1" applyProtection="1">
      <alignment horizontal="left" vertical="top" wrapText="1"/>
      <protection hidden="1"/>
    </xf>
    <xf numFmtId="0" fontId="0" fillId="9" borderId="55" xfId="0" applyFont="1" applyFill="1" applyBorder="1" applyAlignment="1" applyProtection="1">
      <alignment horizontal="left" vertical="top" wrapText="1"/>
      <protection hidden="1"/>
    </xf>
    <xf numFmtId="0" fontId="1" fillId="0" borderId="0" xfId="0" applyFont="1" applyAlignment="1" applyProtection="1">
      <alignment horizontal="center"/>
      <protection/>
    </xf>
    <xf numFmtId="0" fontId="0" fillId="16" borderId="10" xfId="0" applyFont="1" applyFill="1" applyBorder="1" applyAlignment="1" applyProtection="1">
      <alignment horizontal="left" vertical="top" wrapText="1"/>
      <protection hidden="1"/>
    </xf>
    <xf numFmtId="0" fontId="0" fillId="16" borderId="0" xfId="0" applyFont="1" applyFill="1" applyBorder="1" applyAlignment="1" applyProtection="1">
      <alignment horizontal="left" vertical="top" wrapText="1"/>
      <protection hidden="1"/>
    </xf>
    <xf numFmtId="0" fontId="0" fillId="16" borderId="24" xfId="0" applyFont="1" applyFill="1" applyBorder="1" applyAlignment="1" applyProtection="1">
      <alignment horizontal="left" vertical="top" wrapText="1"/>
      <protection hidden="1"/>
    </xf>
    <xf numFmtId="0" fontId="0" fillId="16" borderId="63" xfId="0" applyFont="1" applyFill="1" applyBorder="1" applyAlignment="1" applyProtection="1">
      <alignment horizontal="left" vertical="top" wrapText="1"/>
      <protection hidden="1"/>
    </xf>
    <xf numFmtId="0" fontId="0" fillId="16" borderId="13" xfId="0" applyFont="1" applyFill="1" applyBorder="1" applyAlignment="1" applyProtection="1">
      <alignment horizontal="left" vertical="top" wrapText="1"/>
      <protection hidden="1"/>
    </xf>
    <xf numFmtId="0" fontId="0" fillId="16" borderId="55" xfId="0" applyFont="1" applyFill="1" applyBorder="1" applyAlignment="1" applyProtection="1">
      <alignment horizontal="left" vertical="top" wrapText="1"/>
      <protection hidden="1"/>
    </xf>
    <xf numFmtId="0" fontId="2" fillId="0" borderId="38"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10"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 fillId="0" borderId="64" xfId="0" applyFont="1" applyBorder="1" applyAlignment="1" applyProtection="1">
      <alignment horizontal="left" vertical="top" wrapText="1"/>
      <protection/>
    </xf>
    <xf numFmtId="0" fontId="2" fillId="0" borderId="17" xfId="0" applyFont="1" applyBorder="1" applyAlignment="1" applyProtection="1">
      <alignment horizontal="left" vertical="top" wrapText="1"/>
      <protection/>
    </xf>
    <xf numFmtId="0" fontId="0" fillId="0" borderId="10"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64"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8" borderId="25" xfId="0" applyFill="1" applyBorder="1" applyAlignment="1" applyProtection="1">
      <alignment horizontal="left" vertical="top" wrapText="1"/>
      <protection locked="0"/>
    </xf>
    <xf numFmtId="0" fontId="0" fillId="8" borderId="22" xfId="0" applyFill="1" applyBorder="1" applyAlignment="1" applyProtection="1">
      <alignment horizontal="left" vertical="top" wrapText="1"/>
      <protection locked="0"/>
    </xf>
    <xf numFmtId="0" fontId="0" fillId="8" borderId="59" xfId="0" applyFill="1" applyBorder="1" applyAlignment="1" applyProtection="1">
      <alignment horizontal="left" vertical="top" wrapText="1"/>
      <protection locked="0"/>
    </xf>
    <xf numFmtId="0" fontId="0" fillId="8" borderId="11" xfId="0" applyFill="1" applyBorder="1" applyAlignment="1" applyProtection="1">
      <alignment horizontal="left" vertical="top" wrapText="1"/>
      <protection locked="0"/>
    </xf>
    <xf numFmtId="0" fontId="0" fillId="8" borderId="0" xfId="0" applyFill="1" applyBorder="1" applyAlignment="1" applyProtection="1">
      <alignment horizontal="left" vertical="top" wrapText="1"/>
      <protection locked="0"/>
    </xf>
    <xf numFmtId="0" fontId="0" fillId="8" borderId="15" xfId="0" applyFill="1" applyBorder="1" applyAlignment="1" applyProtection="1">
      <alignment horizontal="left" vertical="top" wrapText="1"/>
      <protection locked="0"/>
    </xf>
    <xf numFmtId="0" fontId="0" fillId="8" borderId="16" xfId="0" applyFill="1" applyBorder="1" applyAlignment="1" applyProtection="1">
      <alignment horizontal="left" vertical="top" wrapText="1"/>
      <protection locked="0"/>
    </xf>
    <xf numFmtId="0" fontId="0" fillId="8" borderId="12" xfId="0" applyFill="1" applyBorder="1" applyAlignment="1" applyProtection="1">
      <alignment horizontal="left" vertical="top" wrapText="1"/>
      <protection locked="0"/>
    </xf>
    <xf numFmtId="0" fontId="0" fillId="8" borderId="17" xfId="0" applyFill="1" applyBorder="1" applyAlignment="1" applyProtection="1">
      <alignment horizontal="left" vertical="top" wrapText="1"/>
      <protection locked="0"/>
    </xf>
    <xf numFmtId="0" fontId="1" fillId="9" borderId="50" xfId="0" applyFont="1" applyFill="1" applyBorder="1" applyAlignment="1" applyProtection="1">
      <alignment horizontal="center" vertical="top" wrapText="1"/>
      <protection hidden="1"/>
    </xf>
    <xf numFmtId="0" fontId="1" fillId="9" borderId="33" xfId="0" applyFont="1" applyFill="1" applyBorder="1" applyAlignment="1" applyProtection="1">
      <alignment horizontal="center" vertical="top" wrapText="1"/>
      <protection hidden="1"/>
    </xf>
    <xf numFmtId="0" fontId="1" fillId="9" borderId="51" xfId="0" applyFont="1" applyFill="1" applyBorder="1" applyAlignment="1" applyProtection="1">
      <alignment horizontal="center" vertical="top" wrapText="1"/>
      <protection hidden="1"/>
    </xf>
    <xf numFmtId="0" fontId="1" fillId="9" borderId="10" xfId="0" applyFont="1" applyFill="1" applyBorder="1" applyAlignment="1" applyProtection="1">
      <alignment horizontal="center" vertical="top" wrapText="1"/>
      <protection hidden="1"/>
    </xf>
    <xf numFmtId="0" fontId="1" fillId="9" borderId="0" xfId="0" applyFont="1" applyFill="1" applyBorder="1" applyAlignment="1" applyProtection="1">
      <alignment horizontal="center" vertical="top" wrapText="1"/>
      <protection hidden="1"/>
    </xf>
    <xf numFmtId="0" fontId="1" fillId="9" borderId="24" xfId="0" applyFont="1" applyFill="1" applyBorder="1" applyAlignment="1" applyProtection="1">
      <alignment horizontal="center" vertical="top" wrapText="1"/>
      <protection hidden="1"/>
    </xf>
    <xf numFmtId="0" fontId="1" fillId="9" borderId="63" xfId="0" applyFont="1" applyFill="1" applyBorder="1" applyAlignment="1" applyProtection="1">
      <alignment horizontal="center" vertical="top" wrapText="1"/>
      <protection hidden="1"/>
    </xf>
    <xf numFmtId="0" fontId="1" fillId="9" borderId="13" xfId="0" applyFont="1" applyFill="1" applyBorder="1" applyAlignment="1" applyProtection="1">
      <alignment horizontal="center" vertical="top" wrapText="1"/>
      <protection hidden="1"/>
    </xf>
    <xf numFmtId="0" fontId="1" fillId="9" borderId="55" xfId="0" applyFont="1" applyFill="1" applyBorder="1" applyAlignment="1" applyProtection="1">
      <alignment horizontal="center" vertical="top" wrapText="1"/>
      <protection hidden="1"/>
    </xf>
    <xf numFmtId="0" fontId="1" fillId="8" borderId="10" xfId="0" applyFont="1" applyFill="1" applyBorder="1" applyAlignment="1" applyProtection="1">
      <alignment horizontal="left" vertical="top" wrapText="1"/>
      <protection hidden="1"/>
    </xf>
    <xf numFmtId="0" fontId="1" fillId="8" borderId="0" xfId="0" applyFont="1" applyFill="1" applyBorder="1" applyAlignment="1" applyProtection="1">
      <alignment horizontal="left" vertical="top" wrapText="1"/>
      <protection hidden="1"/>
    </xf>
    <xf numFmtId="0" fontId="1" fillId="8" borderId="24" xfId="0" applyFont="1" applyFill="1" applyBorder="1" applyAlignment="1" applyProtection="1">
      <alignment horizontal="left" vertical="top" wrapText="1"/>
      <protection hidden="1"/>
    </xf>
    <xf numFmtId="0" fontId="0" fillId="18" borderId="65" xfId="0" applyFill="1" applyBorder="1" applyAlignment="1" applyProtection="1">
      <alignment horizontal="center" vertical="center" textRotation="180"/>
      <protection/>
    </xf>
    <xf numFmtId="0" fontId="0" fillId="18" borderId="66" xfId="0" applyFill="1" applyBorder="1" applyAlignment="1" applyProtection="1">
      <alignment horizontal="center" vertical="center" textRotation="180"/>
      <protection/>
    </xf>
    <xf numFmtId="0" fontId="0" fillId="18" borderId="67" xfId="0" applyFill="1" applyBorder="1" applyAlignment="1" applyProtection="1">
      <alignment horizontal="center" vertical="center" textRotation="180"/>
      <protection/>
    </xf>
    <xf numFmtId="0" fontId="0" fillId="0" borderId="68" xfId="0" applyFill="1" applyBorder="1" applyAlignment="1" applyProtection="1">
      <alignment horizontal="left" vertical="top" wrapText="1"/>
      <protection/>
    </xf>
    <xf numFmtId="0" fontId="0" fillId="0" borderId="69" xfId="0" applyFill="1" applyBorder="1" applyAlignment="1" applyProtection="1">
      <alignment horizontal="left" vertical="top" wrapText="1"/>
      <protection/>
    </xf>
    <xf numFmtId="0" fontId="0" fillId="8" borderId="70" xfId="0" applyFill="1" applyBorder="1" applyAlignment="1" applyProtection="1">
      <alignment horizontal="left" vertical="top" wrapText="1"/>
      <protection locked="0"/>
    </xf>
    <xf numFmtId="0" fontId="0" fillId="8" borderId="71" xfId="0" applyFill="1" applyBorder="1" applyAlignment="1" applyProtection="1">
      <alignment horizontal="left" vertical="top" wrapText="1"/>
      <protection locked="0"/>
    </xf>
    <xf numFmtId="0" fontId="0" fillId="8" borderId="72" xfId="0" applyFill="1" applyBorder="1" applyAlignment="1" applyProtection="1">
      <alignment horizontal="left" vertical="top" wrapText="1"/>
      <protection locked="0"/>
    </xf>
    <xf numFmtId="0" fontId="0" fillId="0" borderId="25" xfId="0" applyFont="1" applyBorder="1" applyAlignment="1" applyProtection="1">
      <alignment horizontal="center" wrapText="1"/>
      <protection/>
    </xf>
    <xf numFmtId="0" fontId="0" fillId="0" borderId="22" xfId="0" applyFont="1" applyBorder="1" applyAlignment="1" applyProtection="1">
      <alignment horizontal="center" wrapText="1"/>
      <protection/>
    </xf>
    <xf numFmtId="0" fontId="0" fillId="0" borderId="59" xfId="0" applyFont="1" applyBorder="1" applyAlignment="1" applyProtection="1">
      <alignment horizontal="center" wrapText="1"/>
      <protection/>
    </xf>
    <xf numFmtId="0" fontId="0" fillId="0" borderId="11" xfId="0" applyFont="1" applyBorder="1" applyAlignment="1" applyProtection="1">
      <alignment horizontal="center" wrapText="1"/>
      <protection/>
    </xf>
    <xf numFmtId="0" fontId="0" fillId="0" borderId="0" xfId="0" applyFont="1" applyBorder="1" applyAlignment="1" applyProtection="1">
      <alignment horizontal="center" wrapText="1"/>
      <protection/>
    </xf>
    <xf numFmtId="0" fontId="0" fillId="0" borderId="15" xfId="0" applyFont="1" applyBorder="1" applyAlignment="1" applyProtection="1">
      <alignment horizontal="center" wrapText="1"/>
      <protection/>
    </xf>
    <xf numFmtId="0" fontId="0" fillId="0" borderId="16" xfId="0" applyFont="1" applyBorder="1" applyAlignment="1" applyProtection="1">
      <alignment horizontal="center" wrapText="1"/>
      <protection/>
    </xf>
    <xf numFmtId="0" fontId="0" fillId="0" borderId="12" xfId="0" applyFont="1" applyBorder="1" applyAlignment="1" applyProtection="1">
      <alignment horizontal="center" wrapText="1"/>
      <protection/>
    </xf>
    <xf numFmtId="0" fontId="0" fillId="0" borderId="17" xfId="0" applyFont="1" applyBorder="1" applyAlignment="1" applyProtection="1">
      <alignment horizontal="center" wrapText="1"/>
      <protection/>
    </xf>
    <xf numFmtId="0" fontId="0" fillId="0" borderId="25" xfId="0" applyBorder="1" applyAlignment="1" applyProtection="1">
      <alignment horizontal="center"/>
      <protection/>
    </xf>
    <xf numFmtId="0" fontId="0" fillId="0" borderId="22" xfId="0" applyBorder="1" applyAlignment="1" applyProtection="1">
      <alignment horizontal="center"/>
      <protection/>
    </xf>
    <xf numFmtId="0" fontId="0" fillId="0" borderId="59" xfId="0" applyBorder="1" applyAlignment="1" applyProtection="1">
      <alignment horizontal="center"/>
      <protection/>
    </xf>
    <xf numFmtId="0" fontId="0" fillId="0" borderId="16" xfId="0" applyBorder="1" applyAlignment="1" applyProtection="1">
      <alignment horizontal="center" wrapText="1"/>
      <protection/>
    </xf>
    <xf numFmtId="0" fontId="0" fillId="0" borderId="12" xfId="0" applyBorder="1" applyAlignment="1" applyProtection="1">
      <alignment horizontal="center" wrapText="1"/>
      <protection/>
    </xf>
    <xf numFmtId="0" fontId="2" fillId="18" borderId="56" xfId="0" applyFont="1" applyFill="1" applyBorder="1" applyAlignment="1" applyProtection="1">
      <alignment horizontal="center" vertical="center" textRotation="180"/>
      <protection/>
    </xf>
    <xf numFmtId="0" fontId="1" fillId="18" borderId="66" xfId="0" applyFont="1" applyFill="1" applyBorder="1" applyAlignment="1" applyProtection="1">
      <alignment horizontal="center" vertical="center" textRotation="180"/>
      <protection/>
    </xf>
    <xf numFmtId="0" fontId="1" fillId="18" borderId="39" xfId="0" applyFont="1" applyFill="1" applyBorder="1" applyAlignment="1" applyProtection="1">
      <alignment horizontal="center" vertical="center" textRotation="180"/>
      <protection/>
    </xf>
    <xf numFmtId="0" fontId="0" fillId="0" borderId="17" xfId="0" applyBorder="1" applyAlignment="1" applyProtection="1">
      <alignment horizontal="center" wrapText="1"/>
      <protection/>
    </xf>
    <xf numFmtId="0" fontId="0" fillId="8" borderId="49" xfId="0" applyFill="1" applyBorder="1" applyAlignment="1" applyProtection="1">
      <alignment horizontal="center"/>
      <protection locked="0"/>
    </xf>
    <xf numFmtId="0" fontId="0" fillId="8" borderId="73" xfId="0" applyFont="1" applyFill="1" applyBorder="1" applyAlignment="1" applyProtection="1">
      <alignment horizontal="center" shrinkToFit="1"/>
      <protection locked="0"/>
    </xf>
    <xf numFmtId="0" fontId="0" fillId="8" borderId="73" xfId="0" applyFill="1" applyBorder="1" applyAlignment="1" applyProtection="1">
      <alignment horizontal="center" shrinkToFit="1"/>
      <protection locked="0"/>
    </xf>
    <xf numFmtId="0" fontId="0" fillId="8" borderId="49" xfId="0" applyFont="1" applyFill="1" applyBorder="1" applyAlignment="1" applyProtection="1">
      <alignment horizontal="center" shrinkToFit="1"/>
      <protection locked="0"/>
    </xf>
    <xf numFmtId="0" fontId="0" fillId="8" borderId="49" xfId="0" applyFill="1" applyBorder="1" applyAlignment="1" applyProtection="1">
      <alignment horizontal="center" shrinkToFit="1"/>
      <protection locked="0"/>
    </xf>
    <xf numFmtId="0" fontId="0" fillId="8" borderId="0" xfId="0" applyFill="1" applyBorder="1" applyAlignment="1" applyProtection="1">
      <alignment horizontal="center" vertical="center" wrapText="1"/>
      <protection locked="0"/>
    </xf>
    <xf numFmtId="0" fontId="0" fillId="8" borderId="49" xfId="0" applyFill="1" applyBorder="1" applyAlignment="1" applyProtection="1">
      <alignment horizontal="center" vertical="center" wrapText="1"/>
      <protection locked="0"/>
    </xf>
    <xf numFmtId="0" fontId="2" fillId="18" borderId="66" xfId="0" applyFont="1" applyFill="1" applyBorder="1" applyAlignment="1" applyProtection="1">
      <alignment horizontal="center" vertical="center" textRotation="180"/>
      <protection/>
    </xf>
    <xf numFmtId="0" fontId="2" fillId="18" borderId="39" xfId="0" applyFont="1" applyFill="1" applyBorder="1" applyAlignment="1" applyProtection="1">
      <alignment horizontal="center" vertical="center" textRotation="180"/>
      <protection/>
    </xf>
    <xf numFmtId="0" fontId="0" fillId="18" borderId="35" xfId="0" applyFont="1" applyFill="1" applyBorder="1" applyAlignment="1" applyProtection="1">
      <alignment horizontal="center" vertical="center" wrapText="1"/>
      <protection/>
    </xf>
    <xf numFmtId="0" fontId="0" fillId="18" borderId="30" xfId="0" applyFont="1" applyFill="1" applyBorder="1" applyAlignment="1" applyProtection="1">
      <alignment horizontal="center" vertical="center" wrapText="1"/>
      <protection/>
    </xf>
    <xf numFmtId="0" fontId="0" fillId="18" borderId="29" xfId="0" applyFont="1" applyFill="1" applyBorder="1" applyAlignment="1" applyProtection="1">
      <alignment horizontal="center" vertical="center" wrapText="1"/>
      <protection/>
    </xf>
    <xf numFmtId="14" fontId="0" fillId="8" borderId="29" xfId="0" applyNumberFormat="1" applyFill="1" applyBorder="1" applyAlignment="1" applyProtection="1">
      <alignment horizontal="left" vertical="center" wrapText="1"/>
      <protection locked="0"/>
    </xf>
    <xf numFmtId="0" fontId="0" fillId="0" borderId="0" xfId="0" applyFill="1" applyAlignment="1" applyProtection="1">
      <alignment wrapText="1"/>
      <protection/>
    </xf>
    <xf numFmtId="0" fontId="1" fillId="18" borderId="67" xfId="0" applyFont="1" applyFill="1" applyBorder="1" applyAlignment="1" applyProtection="1">
      <alignment horizontal="center" vertical="center" textRotation="180"/>
      <protection/>
    </xf>
    <xf numFmtId="0" fontId="0" fillId="0" borderId="38" xfId="0" applyFont="1" applyBorder="1" applyAlignment="1" applyProtection="1">
      <alignment horizontal="left" vertical="top" wrapText="1"/>
      <protection/>
    </xf>
    <xf numFmtId="0" fontId="0" fillId="0" borderId="59" xfId="0" applyFont="1" applyBorder="1" applyAlignment="1" applyProtection="1">
      <alignment horizontal="left" vertical="top" wrapText="1"/>
      <protection/>
    </xf>
    <xf numFmtId="0" fontId="0" fillId="8" borderId="20" xfId="0" applyFill="1" applyBorder="1" applyAlignment="1" applyProtection="1">
      <alignment horizontal="left" vertical="top" wrapText="1"/>
      <protection locked="0"/>
    </xf>
    <xf numFmtId="0" fontId="0" fillId="8" borderId="13" xfId="0" applyFill="1" applyBorder="1" applyAlignment="1" applyProtection="1">
      <alignment horizontal="left" vertical="top" wrapText="1"/>
      <protection locked="0"/>
    </xf>
    <xf numFmtId="0" fontId="0" fillId="8" borderId="18" xfId="0" applyFill="1" applyBorder="1" applyAlignment="1" applyProtection="1">
      <alignment horizontal="left" vertical="top" wrapText="1"/>
      <protection locked="0"/>
    </xf>
    <xf numFmtId="0" fontId="2" fillId="0" borderId="63" xfId="0" applyFont="1" applyBorder="1" applyAlignment="1" applyProtection="1">
      <alignment horizontal="left" vertical="top" wrapText="1"/>
      <protection/>
    </xf>
    <xf numFmtId="0" fontId="2" fillId="0" borderId="18" xfId="0" applyFont="1" applyBorder="1" applyAlignment="1" applyProtection="1">
      <alignment horizontal="left" vertical="top" wrapText="1"/>
      <protection/>
    </xf>
    <xf numFmtId="0" fontId="0" fillId="0" borderId="25" xfId="0" applyBorder="1" applyAlignment="1" applyProtection="1">
      <alignment horizontal="center" wrapText="1"/>
      <protection/>
    </xf>
    <xf numFmtId="0" fontId="0" fillId="0" borderId="22" xfId="0" applyBorder="1" applyAlignment="1" applyProtection="1">
      <alignment horizontal="center" wrapText="1"/>
      <protection/>
    </xf>
    <xf numFmtId="0" fontId="0" fillId="0" borderId="59" xfId="0" applyBorder="1" applyAlignment="1" applyProtection="1">
      <alignment horizontal="center" wrapText="1"/>
      <protection/>
    </xf>
    <xf numFmtId="0" fontId="0" fillId="0" borderId="12" xfId="0" applyBorder="1" applyAlignment="1" applyProtection="1">
      <alignment horizontal="center"/>
      <protection/>
    </xf>
    <xf numFmtId="0" fontId="1" fillId="8" borderId="29" xfId="0" applyFont="1" applyFill="1" applyBorder="1" applyAlignment="1" applyProtection="1">
      <alignment horizontal="left" vertical="center" wrapText="1"/>
      <protection locked="0"/>
    </xf>
    <xf numFmtId="0" fontId="1" fillId="8" borderId="35" xfId="0" applyFont="1" applyFill="1" applyBorder="1" applyAlignment="1" applyProtection="1">
      <alignment horizontal="left" vertical="center" wrapText="1"/>
      <protection locked="0"/>
    </xf>
    <xf numFmtId="0" fontId="1" fillId="8" borderId="30" xfId="0" applyFont="1" applyFill="1" applyBorder="1" applyAlignment="1" applyProtection="1">
      <alignment horizontal="left" vertical="center" wrapText="1"/>
      <protection locked="0"/>
    </xf>
    <xf numFmtId="0" fontId="1" fillId="16" borderId="0" xfId="0" applyFont="1" applyFill="1" applyBorder="1" applyAlignment="1" applyProtection="1">
      <alignment horizontal="center" vertical="top" wrapText="1"/>
      <protection hidden="1"/>
    </xf>
    <xf numFmtId="0" fontId="0" fillId="0" borderId="74"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8" borderId="78" xfId="0" applyFill="1" applyBorder="1" applyAlignment="1" applyProtection="1">
      <alignment horizontal="left" vertical="top" wrapText="1"/>
      <protection locked="0"/>
    </xf>
    <xf numFmtId="0" fontId="0" fillId="8" borderId="79" xfId="0" applyFill="1" applyBorder="1" applyAlignment="1" applyProtection="1">
      <alignment horizontal="left" vertical="top" wrapText="1"/>
      <protection locked="0"/>
    </xf>
    <xf numFmtId="0" fontId="0" fillId="8" borderId="75" xfId="0" applyFill="1" applyBorder="1" applyAlignment="1" applyProtection="1">
      <alignment horizontal="left" vertical="top" wrapText="1"/>
      <protection locked="0"/>
    </xf>
    <xf numFmtId="0" fontId="0" fillId="8" borderId="80" xfId="0" applyFill="1" applyBorder="1" applyAlignment="1" applyProtection="1">
      <alignment horizontal="left" vertical="top" wrapText="1"/>
      <protection locked="0"/>
    </xf>
    <xf numFmtId="0" fontId="0" fillId="8" borderId="81" xfId="0" applyFill="1" applyBorder="1" applyAlignment="1" applyProtection="1">
      <alignment horizontal="left" vertical="top" wrapText="1"/>
      <protection locked="0"/>
    </xf>
    <xf numFmtId="0" fontId="0" fillId="8" borderId="77" xfId="0" applyFill="1" applyBorder="1" applyAlignment="1" applyProtection="1">
      <alignment horizontal="left" vertical="top" wrapText="1"/>
      <protection locked="0"/>
    </xf>
    <xf numFmtId="0" fontId="3" fillId="0" borderId="11" xfId="0" applyFont="1" applyBorder="1" applyAlignment="1" applyProtection="1">
      <alignment horizontal="center" vertical="top"/>
      <protection/>
    </xf>
    <xf numFmtId="0" fontId="3" fillId="0" borderId="0" xfId="0" applyFont="1" applyBorder="1" applyAlignment="1" applyProtection="1">
      <alignment horizontal="center" vertical="top"/>
      <protection/>
    </xf>
    <xf numFmtId="0" fontId="3" fillId="0" borderId="15" xfId="0" applyFont="1" applyBorder="1" applyAlignment="1" applyProtection="1">
      <alignment horizontal="center" vertical="top"/>
      <protection/>
    </xf>
    <xf numFmtId="0" fontId="0" fillId="0" borderId="29" xfId="0" applyFont="1" applyBorder="1" applyAlignment="1" applyProtection="1">
      <alignment horizontal="center"/>
      <protection/>
    </xf>
    <xf numFmtId="0" fontId="0" fillId="0" borderId="35" xfId="0" applyFont="1" applyBorder="1" applyAlignment="1" applyProtection="1">
      <alignment horizontal="center"/>
      <protection/>
    </xf>
    <xf numFmtId="0" fontId="0" fillId="0" borderId="30" xfId="0" applyFont="1" applyBorder="1" applyAlignment="1" applyProtection="1">
      <alignment horizontal="center"/>
      <protection/>
    </xf>
    <xf numFmtId="1" fontId="3" fillId="0" borderId="25" xfId="0" applyNumberFormat="1" applyFont="1" applyFill="1" applyBorder="1" applyAlignment="1" applyProtection="1">
      <alignment horizontal="center" vertical="center" wrapText="1"/>
      <protection/>
    </xf>
    <xf numFmtId="1" fontId="3" fillId="0" borderId="22" xfId="0" applyNumberFormat="1" applyFont="1" applyFill="1" applyBorder="1" applyAlignment="1" applyProtection="1">
      <alignment horizontal="center" vertical="center" wrapText="1"/>
      <protection/>
    </xf>
    <xf numFmtId="1" fontId="3" fillId="0" borderId="59"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1" fontId="3" fillId="0" borderId="0" xfId="0" applyNumberFormat="1" applyFont="1" applyFill="1" applyBorder="1" applyAlignment="1" applyProtection="1">
      <alignment horizontal="center" vertical="center" wrapText="1"/>
      <protection/>
    </xf>
    <xf numFmtId="1" fontId="3" fillId="0" borderId="15" xfId="0" applyNumberFormat="1" applyFont="1" applyFill="1" applyBorder="1" applyAlignment="1" applyProtection="1">
      <alignment horizontal="center" vertical="center" wrapText="1"/>
      <protection/>
    </xf>
    <xf numFmtId="1" fontId="3" fillId="0" borderId="82" xfId="0" applyNumberFormat="1" applyFont="1" applyFill="1" applyBorder="1" applyAlignment="1" applyProtection="1">
      <alignment horizontal="center" vertical="center" wrapText="1"/>
      <protection/>
    </xf>
    <xf numFmtId="1" fontId="3" fillId="0" borderId="83" xfId="0" applyNumberFormat="1" applyFont="1" applyFill="1" applyBorder="1" applyAlignment="1" applyProtection="1">
      <alignment horizontal="center" vertical="center" wrapText="1"/>
      <protection/>
    </xf>
    <xf numFmtId="1" fontId="3" fillId="0" borderId="84" xfId="0" applyNumberFormat="1" applyFont="1" applyFill="1" applyBorder="1" applyAlignment="1" applyProtection="1">
      <alignment horizontal="center" vertical="center" wrapText="1"/>
      <protection/>
    </xf>
    <xf numFmtId="0" fontId="0" fillId="18" borderId="35" xfId="0" applyFont="1" applyFill="1" applyBorder="1" applyAlignment="1" applyProtection="1">
      <alignment horizontal="center" vertical="center" wrapText="1"/>
      <protection/>
    </xf>
    <xf numFmtId="0" fontId="0" fillId="18" borderId="30" xfId="0" applyFont="1" applyFill="1" applyBorder="1" applyAlignment="1" applyProtection="1">
      <alignment horizontal="center" vertical="center" wrapText="1"/>
      <protection/>
    </xf>
    <xf numFmtId="0" fontId="0" fillId="8" borderId="30" xfId="0" applyFont="1" applyFill="1" applyBorder="1" applyAlignment="1" applyProtection="1">
      <alignment horizontal="left" vertical="center" wrapText="1"/>
      <protection locked="0"/>
    </xf>
    <xf numFmtId="0" fontId="0" fillId="18" borderId="29" xfId="0" applyFont="1" applyFill="1" applyBorder="1" applyAlignment="1" applyProtection="1">
      <alignment horizontal="center" vertical="center" wrapText="1"/>
      <protection/>
    </xf>
    <xf numFmtId="0" fontId="0" fillId="0" borderId="10"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64" xfId="0" applyFont="1" applyBorder="1" applyAlignment="1" applyProtection="1">
      <alignment horizontal="left" vertical="top" wrapText="1"/>
      <protection/>
    </xf>
    <xf numFmtId="0" fontId="0" fillId="0" borderId="17"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9" xfId="0" applyFont="1" applyBorder="1" applyAlignment="1" applyProtection="1">
      <alignment horizontal="left" vertical="top" wrapText="1"/>
      <protection/>
    </xf>
    <xf numFmtId="0" fontId="0" fillId="0" borderId="74" xfId="0" applyFont="1" applyBorder="1" applyAlignment="1" applyProtection="1">
      <alignment horizontal="left" vertical="top" wrapText="1"/>
      <protection/>
    </xf>
    <xf numFmtId="0" fontId="0" fillId="9" borderId="50" xfId="0" applyFont="1" applyFill="1" applyBorder="1" applyAlignment="1" applyProtection="1">
      <alignment horizontal="left" vertical="top" wrapText="1"/>
      <protection hidden="1"/>
    </xf>
    <xf numFmtId="0" fontId="0" fillId="9" borderId="33" xfId="0" applyFont="1" applyFill="1" applyBorder="1" applyAlignment="1" applyProtection="1">
      <alignment horizontal="left" vertical="top" wrapText="1"/>
      <protection hidden="1"/>
    </xf>
    <xf numFmtId="0" fontId="0" fillId="9" borderId="51" xfId="0" applyFont="1" applyFill="1" applyBorder="1" applyAlignment="1" applyProtection="1">
      <alignment horizontal="left" vertical="top" wrapText="1"/>
      <protection hidden="1"/>
    </xf>
    <xf numFmtId="0" fontId="0" fillId="9" borderId="10" xfId="0" applyFont="1" applyFill="1" applyBorder="1" applyAlignment="1" applyProtection="1">
      <alignment horizontal="left" vertical="top" wrapText="1"/>
      <protection hidden="1"/>
    </xf>
    <xf numFmtId="0" fontId="0" fillId="9" borderId="0" xfId="0" applyFont="1" applyFill="1" applyBorder="1" applyAlignment="1" applyProtection="1">
      <alignment horizontal="left" vertical="top" wrapText="1"/>
      <protection hidden="1"/>
    </xf>
    <xf numFmtId="0" fontId="0" fillId="9" borderId="24" xfId="0" applyFont="1" applyFill="1" applyBorder="1" applyAlignment="1" applyProtection="1">
      <alignment horizontal="left" vertical="top" wrapText="1"/>
      <protection hidden="1"/>
    </xf>
    <xf numFmtId="0" fontId="0" fillId="9" borderId="63" xfId="0" applyFont="1" applyFill="1" applyBorder="1" applyAlignment="1" applyProtection="1">
      <alignment horizontal="left" vertical="top" wrapText="1"/>
      <protection hidden="1"/>
    </xf>
    <xf numFmtId="0" fontId="0" fillId="9" borderId="13" xfId="0" applyFont="1" applyFill="1" applyBorder="1" applyAlignment="1" applyProtection="1">
      <alignment horizontal="left" vertical="top" wrapText="1"/>
      <protection hidden="1"/>
    </xf>
    <xf numFmtId="0" fontId="0" fillId="9" borderId="55" xfId="0" applyFont="1" applyFill="1" applyBorder="1" applyAlignment="1" applyProtection="1">
      <alignment horizontal="left" vertical="top" wrapText="1"/>
      <protection hidden="1"/>
    </xf>
    <xf numFmtId="0" fontId="0" fillId="8" borderId="73" xfId="0" applyFont="1" applyFill="1" applyBorder="1" applyAlignment="1" applyProtection="1">
      <alignment horizontal="center" shrinkToFit="1"/>
      <protection locked="0"/>
    </xf>
    <xf numFmtId="0" fontId="0" fillId="8" borderId="49" xfId="0" applyFont="1" applyFill="1" applyBorder="1" applyAlignment="1" applyProtection="1">
      <alignment horizontal="center" shrinkToFit="1"/>
      <protection locked="0"/>
    </xf>
    <xf numFmtId="0" fontId="2" fillId="18" borderId="85" xfId="0" applyFont="1" applyFill="1" applyBorder="1" applyAlignment="1" applyProtection="1">
      <alignment horizontal="center" vertical="center" textRotation="180"/>
      <protection/>
    </xf>
    <xf numFmtId="0" fontId="2" fillId="18" borderId="86" xfId="0" applyFont="1" applyFill="1" applyBorder="1" applyAlignment="1" applyProtection="1">
      <alignment horizontal="center" vertical="center" textRotation="180"/>
      <protection/>
    </xf>
    <xf numFmtId="0" fontId="2" fillId="18" borderId="87" xfId="0" applyFont="1" applyFill="1" applyBorder="1" applyAlignment="1" applyProtection="1">
      <alignment horizontal="center" vertical="center" textRotation="180"/>
      <protection/>
    </xf>
    <xf numFmtId="0" fontId="22" fillId="17" borderId="32" xfId="0" applyFont="1" applyFill="1" applyBorder="1" applyAlignment="1" applyProtection="1">
      <alignment horizontal="center" vertical="center"/>
      <protection/>
    </xf>
    <xf numFmtId="0" fontId="22" fillId="17" borderId="33" xfId="0" applyFont="1" applyFill="1" applyBorder="1" applyAlignment="1" applyProtection="1">
      <alignment horizontal="center" vertical="center"/>
      <protection/>
    </xf>
    <xf numFmtId="0" fontId="2" fillId="18" borderId="67" xfId="0" applyFont="1" applyFill="1" applyBorder="1" applyAlignment="1" applyProtection="1">
      <alignment horizontal="center" vertical="center" textRotation="180"/>
      <protection/>
    </xf>
    <xf numFmtId="0" fontId="0" fillId="18" borderId="48" xfId="0" applyFont="1" applyFill="1" applyBorder="1" applyAlignment="1" applyProtection="1">
      <alignment horizontal="left" vertical="center" wrapText="1" indent="1"/>
      <protection/>
    </xf>
    <xf numFmtId="0" fontId="0" fillId="18" borderId="26" xfId="0" applyFont="1" applyFill="1" applyBorder="1" applyAlignment="1" applyProtection="1">
      <alignment horizontal="left" vertical="center" wrapText="1" indent="1"/>
      <protection/>
    </xf>
    <xf numFmtId="0" fontId="0" fillId="18" borderId="40" xfId="0" applyFont="1" applyFill="1" applyBorder="1" applyAlignment="1" applyProtection="1">
      <alignment horizontal="left" vertical="center" wrapText="1" indent="1"/>
      <protection/>
    </xf>
    <xf numFmtId="0" fontId="2" fillId="18" borderId="88" xfId="0" applyFont="1" applyFill="1" applyBorder="1" applyAlignment="1" applyProtection="1">
      <alignment horizontal="center" vertical="center" textRotation="180"/>
      <protection/>
    </xf>
    <xf numFmtId="0" fontId="0" fillId="0" borderId="66" xfId="0" applyBorder="1" applyAlignment="1">
      <alignment/>
    </xf>
    <xf numFmtId="0" fontId="0" fillId="0" borderId="67" xfId="0" applyBorder="1" applyAlignment="1">
      <alignment/>
    </xf>
    <xf numFmtId="0" fontId="0" fillId="8" borderId="39" xfId="0" applyFill="1" applyBorder="1" applyAlignment="1" applyProtection="1">
      <alignment horizontal="left" vertical="top" wrapText="1"/>
      <protection locked="0"/>
    </xf>
    <xf numFmtId="0" fontId="0" fillId="8" borderId="39" xfId="0" applyFont="1" applyFill="1" applyBorder="1" applyAlignment="1" applyProtection="1">
      <alignment horizontal="left" vertical="top" wrapText="1"/>
      <protection locked="0"/>
    </xf>
    <xf numFmtId="0" fontId="1" fillId="18" borderId="29" xfId="0" applyFont="1" applyFill="1" applyBorder="1" applyAlignment="1" applyProtection="1">
      <alignment horizontal="left" vertical="center" wrapText="1" indent="1"/>
      <protection/>
    </xf>
    <xf numFmtId="0" fontId="1" fillId="18" borderId="35" xfId="0" applyFont="1" applyFill="1" applyBorder="1" applyAlignment="1" applyProtection="1">
      <alignment horizontal="left" vertical="center" wrapText="1" indent="1"/>
      <protection/>
    </xf>
    <xf numFmtId="0" fontId="1" fillId="18" borderId="30" xfId="0" applyFont="1" applyFill="1" applyBorder="1" applyAlignment="1" applyProtection="1">
      <alignment horizontal="left" vertical="center" wrapText="1" indent="1"/>
      <protection/>
    </xf>
    <xf numFmtId="0" fontId="33" fillId="17" borderId="33" xfId="0" applyFont="1" applyFill="1" applyBorder="1" applyAlignment="1" applyProtection="1">
      <alignment horizontal="center" vertical="center"/>
      <protection/>
    </xf>
    <xf numFmtId="0" fontId="0" fillId="8" borderId="12" xfId="0" applyFont="1" applyFill="1" applyBorder="1" applyAlignment="1" applyProtection="1">
      <alignment horizontal="left" vertical="top" wrapText="1"/>
      <protection locked="0"/>
    </xf>
    <xf numFmtId="0" fontId="0" fillId="8" borderId="17" xfId="0" applyFont="1" applyFill="1" applyBorder="1" applyAlignment="1" applyProtection="1">
      <alignment horizontal="left" vertical="top" wrapText="1"/>
      <protection locked="0"/>
    </xf>
    <xf numFmtId="0" fontId="0" fillId="8" borderId="16" xfId="0" applyFill="1" applyBorder="1" applyAlignment="1" applyProtection="1">
      <alignment horizontal="center" vertical="top" wrapText="1"/>
      <protection locked="0"/>
    </xf>
    <xf numFmtId="0" fontId="0" fillId="8" borderId="12" xfId="0" applyFill="1" applyBorder="1" applyAlignment="1" applyProtection="1">
      <alignment horizontal="center" vertical="top" wrapText="1"/>
      <protection locked="0"/>
    </xf>
    <xf numFmtId="0" fontId="0" fillId="8" borderId="17" xfId="0" applyFill="1" applyBorder="1" applyAlignment="1" applyProtection="1">
      <alignment horizontal="center" vertical="top" wrapText="1"/>
      <protection locked="0"/>
    </xf>
    <xf numFmtId="0" fontId="1" fillId="19" borderId="29" xfId="0" applyFont="1" applyFill="1" applyBorder="1" applyAlignment="1" applyProtection="1">
      <alignment horizontal="left" vertical="center" wrapText="1"/>
      <protection/>
    </xf>
    <xf numFmtId="0" fontId="1" fillId="19" borderId="35" xfId="0" applyFont="1" applyFill="1" applyBorder="1" applyAlignment="1" applyProtection="1">
      <alignment horizontal="left" vertical="center" wrapText="1"/>
      <protection/>
    </xf>
    <xf numFmtId="0" fontId="1" fillId="19" borderId="30" xfId="0" applyFont="1" applyFill="1" applyBorder="1" applyAlignment="1" applyProtection="1">
      <alignment horizontal="left" vertical="center" wrapText="1"/>
      <protection/>
    </xf>
    <xf numFmtId="0" fontId="1" fillId="19" borderId="25" xfId="0" applyFont="1" applyFill="1" applyBorder="1" applyAlignment="1">
      <alignment horizontal="left" vertical="top" wrapText="1"/>
    </xf>
    <xf numFmtId="0" fontId="1" fillId="19" borderId="22" xfId="0" applyFont="1" applyFill="1" applyBorder="1" applyAlignment="1">
      <alignment horizontal="left" vertical="top" wrapText="1"/>
    </xf>
    <xf numFmtId="0" fontId="1" fillId="19" borderId="59" xfId="0" applyFont="1" applyFill="1" applyBorder="1" applyAlignment="1">
      <alignment horizontal="left" vertical="top" wrapText="1"/>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horizontal="left" vertical="top" wrapText="1"/>
    </xf>
    <xf numFmtId="0" fontId="0" fillId="0" borderId="17" xfId="0" applyBorder="1" applyAlignment="1">
      <alignment horizontal="left" vertical="top" wrapText="1"/>
    </xf>
    <xf numFmtId="0" fontId="2" fillId="18" borderId="28" xfId="0" applyFont="1" applyFill="1" applyBorder="1" applyAlignment="1" applyProtection="1">
      <alignment horizontal="left" vertical="center" wrapText="1"/>
      <protection/>
    </xf>
    <xf numFmtId="0" fontId="2" fillId="18" borderId="31" xfId="0" applyFont="1" applyFill="1" applyBorder="1" applyAlignment="1" applyProtection="1">
      <alignment horizontal="left" vertical="center" wrapText="1"/>
      <protection/>
    </xf>
    <xf numFmtId="0" fontId="0" fillId="8" borderId="27" xfId="0" applyFill="1" applyBorder="1" applyAlignment="1" applyProtection="1">
      <alignment horizontal="left" vertical="top" wrapText="1"/>
      <protection locked="0"/>
    </xf>
    <xf numFmtId="0" fontId="0" fillId="8" borderId="27" xfId="0" applyFont="1" applyFill="1" applyBorder="1" applyAlignment="1" applyProtection="1">
      <alignment horizontal="left" vertical="top" wrapText="1"/>
      <protection locked="0"/>
    </xf>
    <xf numFmtId="0" fontId="5" fillId="17" borderId="48" xfId="0" applyFont="1" applyFill="1" applyBorder="1" applyAlignment="1" applyProtection="1">
      <alignment horizontal="left" vertical="center" wrapText="1" indent="1"/>
      <protection/>
    </xf>
    <xf numFmtId="0" fontId="5" fillId="17" borderId="26" xfId="0" applyFont="1" applyFill="1" applyBorder="1" applyAlignment="1" applyProtection="1">
      <alignment horizontal="left" vertical="center" wrapText="1" indent="1"/>
      <protection/>
    </xf>
    <xf numFmtId="0" fontId="5" fillId="17" borderId="40" xfId="0" applyFont="1" applyFill="1" applyBorder="1" applyAlignment="1" applyProtection="1">
      <alignment horizontal="left" vertical="center" wrapText="1" indent="1"/>
      <protection/>
    </xf>
    <xf numFmtId="0" fontId="2" fillId="18" borderId="29" xfId="0" applyFont="1" applyFill="1" applyBorder="1" applyAlignment="1" applyProtection="1">
      <alignment horizontal="left" vertical="center" wrapText="1"/>
      <protection/>
    </xf>
    <xf numFmtId="0" fontId="2" fillId="18" borderId="30" xfId="0" applyFont="1" applyFill="1" applyBorder="1" applyAlignment="1" applyProtection="1">
      <alignment horizontal="left" vertical="center" wrapText="1"/>
      <protection/>
    </xf>
    <xf numFmtId="0" fontId="1" fillId="19" borderId="25" xfId="57" applyFont="1" applyFill="1" applyBorder="1" applyAlignment="1" applyProtection="1">
      <alignment horizontal="left" vertical="top" wrapText="1"/>
      <protection/>
    </xf>
    <xf numFmtId="0" fontId="1" fillId="19" borderId="22" xfId="57" applyFont="1" applyFill="1" applyBorder="1" applyAlignment="1" applyProtection="1">
      <alignment horizontal="left" vertical="top" wrapText="1"/>
      <protection/>
    </xf>
    <xf numFmtId="0" fontId="1" fillId="19" borderId="59" xfId="57" applyFont="1" applyFill="1" applyBorder="1" applyAlignment="1" applyProtection="1">
      <alignment horizontal="left" vertical="top" wrapText="1"/>
      <protection/>
    </xf>
    <xf numFmtId="0" fontId="1" fillId="19" borderId="11" xfId="57" applyFont="1" applyFill="1" applyBorder="1" applyAlignment="1" applyProtection="1">
      <alignment horizontal="left" vertical="top" wrapText="1"/>
      <protection/>
    </xf>
    <xf numFmtId="0" fontId="1" fillId="19" borderId="0" xfId="57" applyFont="1" applyFill="1" applyBorder="1" applyAlignment="1" applyProtection="1">
      <alignment horizontal="left" vertical="top" wrapText="1"/>
      <protection/>
    </xf>
    <xf numFmtId="0" fontId="1" fillId="19" borderId="15" xfId="57" applyFont="1" applyFill="1" applyBorder="1" applyAlignment="1" applyProtection="1">
      <alignment horizontal="left" vertical="top" wrapText="1"/>
      <protection/>
    </xf>
    <xf numFmtId="0" fontId="1" fillId="19" borderId="16" xfId="57" applyFont="1" applyFill="1" applyBorder="1" applyAlignment="1" applyProtection="1">
      <alignment horizontal="left" vertical="top" wrapText="1"/>
      <protection/>
    </xf>
    <xf numFmtId="0" fontId="1" fillId="19" borderId="12" xfId="57" applyFont="1" applyFill="1" applyBorder="1" applyAlignment="1" applyProtection="1">
      <alignment horizontal="left" vertical="top" wrapText="1"/>
      <protection/>
    </xf>
    <xf numFmtId="0" fontId="1" fillId="19" borderId="17" xfId="57" applyFont="1" applyFill="1" applyBorder="1" applyAlignment="1" applyProtection="1">
      <alignment horizontal="left" vertical="top" wrapText="1"/>
      <protection/>
    </xf>
    <xf numFmtId="0" fontId="0" fillId="8" borderId="29" xfId="57" applyFont="1" applyFill="1" applyBorder="1" applyAlignment="1" applyProtection="1">
      <alignment horizontal="left" vertical="top" wrapText="1"/>
      <protection locked="0"/>
    </xf>
    <xf numFmtId="0" fontId="0" fillId="8" borderId="35" xfId="57" applyFill="1" applyBorder="1" applyAlignment="1" applyProtection="1">
      <alignment horizontal="left" vertical="top" wrapText="1"/>
      <protection locked="0"/>
    </xf>
    <xf numFmtId="0" fontId="0" fillId="8" borderId="12" xfId="57" applyFill="1" applyBorder="1" applyAlignment="1" applyProtection="1">
      <alignment horizontal="left" vertical="top" wrapText="1"/>
      <protection locked="0"/>
    </xf>
    <xf numFmtId="0" fontId="0" fillId="8" borderId="30" xfId="57" applyFill="1" applyBorder="1" applyAlignment="1" applyProtection="1">
      <alignment horizontal="left" vertical="top" wrapText="1"/>
      <protection locked="0"/>
    </xf>
    <xf numFmtId="0" fontId="0" fillId="8" borderId="89" xfId="57" applyFont="1" applyFill="1" applyBorder="1" applyAlignment="1" applyProtection="1">
      <alignment horizontal="left" vertical="center" wrapText="1"/>
      <protection locked="0"/>
    </xf>
    <xf numFmtId="0" fontId="0" fillId="8" borderId="90" xfId="57"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62">
    <dxf>
      <fill>
        <patternFill>
          <bgColor indexed="22"/>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43"/>
      </font>
      <fill>
        <patternFill>
          <bgColor indexed="43"/>
        </patternFill>
      </fill>
    </dxf>
    <dxf>
      <font>
        <color indexed="43"/>
      </font>
      <fill>
        <patternFill patternType="solid">
          <bgColor indexed="43"/>
        </patternFill>
      </fill>
    </dxf>
    <dxf>
      <font>
        <color indexed="9"/>
      </font>
      <fill>
        <patternFill>
          <bgColor indexed="9"/>
        </patternFill>
      </fill>
    </dxf>
    <dxf>
      <font>
        <color indexed="9"/>
      </font>
      <fill>
        <patternFill patternType="none">
          <bgColor indexed="65"/>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patternType="solid">
          <bgColor indexed="9"/>
        </patternFill>
      </fill>
    </dxf>
    <dxf>
      <font>
        <color indexed="9"/>
      </font>
      <fill>
        <patternFill patternType="solid">
          <bgColor indexed="9"/>
        </patternFill>
      </fill>
    </dxf>
    <dxf>
      <font>
        <color indexed="9"/>
      </font>
      <fill>
        <patternFill patternType="solid">
          <bgColor indexed="9"/>
        </patternFill>
      </fill>
    </dxf>
    <dxf>
      <font>
        <color indexed="9"/>
      </font>
      <fill>
        <patternFill patternType="solid">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
      <fill>
        <patternFill>
          <bgColor theme="0" tint="-0.24993999302387238"/>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43"/>
      </font>
      <fill>
        <patternFill>
          <bgColor indexed="43"/>
        </patternFill>
      </fill>
    </dxf>
    <dxf>
      <font>
        <color indexed="43"/>
      </font>
      <fill>
        <patternFill patternType="solid">
          <bgColor indexed="43"/>
        </patternFill>
      </fill>
    </dxf>
    <dxf>
      <font>
        <color indexed="9"/>
      </font>
      <fill>
        <patternFill>
          <bgColor indexed="9"/>
        </patternFill>
      </fill>
    </dxf>
    <dxf>
      <font>
        <color indexed="9"/>
      </font>
      <fill>
        <patternFill patternType="none">
          <bgColor indexed="65"/>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bgColor indexed="9"/>
        </patternFill>
      </fill>
    </dxf>
    <dxf>
      <font>
        <color indexed="9"/>
      </font>
      <fill>
        <patternFill patternType="solid">
          <bgColor indexed="9"/>
        </patternFill>
      </fill>
    </dxf>
    <dxf>
      <font>
        <color indexed="9"/>
      </font>
      <fill>
        <patternFill patternType="solid">
          <bgColor indexed="9"/>
        </patternFill>
      </fill>
    </dxf>
    <dxf>
      <font>
        <color indexed="9"/>
      </font>
      <fill>
        <patternFill patternType="solid">
          <bgColor indexed="9"/>
        </patternFill>
      </fill>
    </dxf>
    <dxf>
      <font>
        <color indexed="9"/>
      </font>
      <fill>
        <patternFill patternType="solid">
          <bgColor indexed="9"/>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630555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77252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6353175" y="1095375"/>
          <a:ext cx="2314575" cy="533400"/>
        </a:xfrm>
        <a:prstGeom prst="rect">
          <a:avLst/>
        </a:prstGeom>
        <a:noFill/>
        <a:ln w="9525" cmpd="sng">
          <a:noFill/>
        </a:ln>
      </xdr:spPr>
    </xdr:pic>
    <xdr:clientData/>
  </xdr:twoCellAnchor>
  <xdr:twoCellAnchor>
    <xdr:from>
      <xdr:col>7</xdr:col>
      <xdr:colOff>1057275</xdr:colOff>
      <xdr:row>21</xdr:row>
      <xdr:rowOff>47625</xdr:rowOff>
    </xdr:from>
    <xdr:to>
      <xdr:col>9</xdr:col>
      <xdr:colOff>457200</xdr:colOff>
      <xdr:row>21</xdr:row>
      <xdr:rowOff>85725</xdr:rowOff>
    </xdr:to>
    <xdr:sp>
      <xdr:nvSpPr>
        <xdr:cNvPr id="9" name="Straight Arrow Connector 9"/>
        <xdr:cNvSpPr>
          <a:spLocks/>
        </xdr:cNvSpPr>
      </xdr:nvSpPr>
      <xdr:spPr>
        <a:xfrm flipV="1">
          <a:off x="7105650" y="6686550"/>
          <a:ext cx="1819275" cy="381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27</xdr:row>
      <xdr:rowOff>0</xdr:rowOff>
    </xdr:from>
    <xdr:to>
      <xdr:col>10</xdr:col>
      <xdr:colOff>0</xdr:colOff>
      <xdr:row>27</xdr:row>
      <xdr:rowOff>0</xdr:rowOff>
    </xdr:to>
    <xdr:sp>
      <xdr:nvSpPr>
        <xdr:cNvPr id="1" name="AutoShape 1"/>
        <xdr:cNvSpPr>
          <a:spLocks/>
        </xdr:cNvSpPr>
      </xdr:nvSpPr>
      <xdr:spPr>
        <a:xfrm>
          <a:off x="9010650" y="116490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27</xdr:row>
      <xdr:rowOff>0</xdr:rowOff>
    </xdr:from>
    <xdr:to>
      <xdr:col>10</xdr:col>
      <xdr:colOff>0</xdr:colOff>
      <xdr:row>27</xdr:row>
      <xdr:rowOff>0</xdr:rowOff>
    </xdr:to>
    <xdr:sp>
      <xdr:nvSpPr>
        <xdr:cNvPr id="2" name="AutoShape 2"/>
        <xdr:cNvSpPr>
          <a:spLocks/>
        </xdr:cNvSpPr>
      </xdr:nvSpPr>
      <xdr:spPr>
        <a:xfrm>
          <a:off x="9010650" y="116490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3" name="AutoShape 7"/>
        <xdr:cNvSpPr>
          <a:spLocks/>
        </xdr:cNvSpPr>
      </xdr:nvSpPr>
      <xdr:spPr>
        <a:xfrm>
          <a:off x="9010650" y="128682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29</xdr:row>
      <xdr:rowOff>0</xdr:rowOff>
    </xdr:from>
    <xdr:to>
      <xdr:col>10</xdr:col>
      <xdr:colOff>0</xdr:colOff>
      <xdr:row>29</xdr:row>
      <xdr:rowOff>0</xdr:rowOff>
    </xdr:to>
    <xdr:sp>
      <xdr:nvSpPr>
        <xdr:cNvPr id="4" name="AutoShape 8"/>
        <xdr:cNvSpPr>
          <a:spLocks/>
        </xdr:cNvSpPr>
      </xdr:nvSpPr>
      <xdr:spPr>
        <a:xfrm>
          <a:off x="9010650" y="128682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47625</xdr:colOff>
      <xdr:row>0</xdr:row>
      <xdr:rowOff>0</xdr:rowOff>
    </xdr:from>
    <xdr:to>
      <xdr:col>1</xdr:col>
      <xdr:colOff>676275</xdr:colOff>
      <xdr:row>1</xdr:row>
      <xdr:rowOff>257175</xdr:rowOff>
    </xdr:to>
    <xdr:pic>
      <xdr:nvPicPr>
        <xdr:cNvPr id="5" name="Picture 12" descr="m1kyi4n3[1]"/>
        <xdr:cNvPicPr preferRelativeResize="1">
          <a:picLocks noChangeAspect="1"/>
        </xdr:cNvPicPr>
      </xdr:nvPicPr>
      <xdr:blipFill>
        <a:blip r:embed="rId1"/>
        <a:stretch>
          <a:fillRect/>
        </a:stretch>
      </xdr:blipFill>
      <xdr:spPr>
        <a:xfrm>
          <a:off x="142875" y="0"/>
          <a:ext cx="628650" cy="561975"/>
        </a:xfrm>
        <a:prstGeom prst="rect">
          <a:avLst/>
        </a:prstGeom>
        <a:noFill/>
        <a:ln w="9525" cmpd="sng">
          <a:noFill/>
        </a:ln>
      </xdr:spPr>
    </xdr:pic>
    <xdr:clientData/>
  </xdr:twoCellAnchor>
  <xdr:twoCellAnchor editAs="oneCell">
    <xdr:from>
      <xdr:col>0</xdr:col>
      <xdr:colOff>57150</xdr:colOff>
      <xdr:row>2</xdr:row>
      <xdr:rowOff>66675</xdr:rowOff>
    </xdr:from>
    <xdr:to>
      <xdr:col>2</xdr:col>
      <xdr:colOff>95250</xdr:colOff>
      <xdr:row>3</xdr:row>
      <xdr:rowOff>114300</xdr:rowOff>
    </xdr:to>
    <xdr:pic>
      <xdr:nvPicPr>
        <xdr:cNvPr id="6" name="Picture 17" descr="White logo only"/>
        <xdr:cNvPicPr preferRelativeResize="1">
          <a:picLocks noChangeAspect="1"/>
        </xdr:cNvPicPr>
      </xdr:nvPicPr>
      <xdr:blipFill>
        <a:blip r:embed="rId2"/>
        <a:stretch>
          <a:fillRect/>
        </a:stretch>
      </xdr:blipFill>
      <xdr:spPr>
        <a:xfrm>
          <a:off x="57150" y="676275"/>
          <a:ext cx="847725" cy="904875"/>
        </a:xfrm>
        <a:prstGeom prst="rect">
          <a:avLst/>
        </a:prstGeom>
        <a:noFill/>
        <a:ln w="9525" cmpd="sng">
          <a:noFill/>
        </a:ln>
      </xdr:spPr>
    </xdr:pic>
    <xdr:clientData/>
  </xdr:twoCellAnchor>
  <xdr:twoCellAnchor editAs="oneCell">
    <xdr:from>
      <xdr:col>7</xdr:col>
      <xdr:colOff>257175</xdr:colOff>
      <xdr:row>2</xdr:row>
      <xdr:rowOff>219075</xdr:rowOff>
    </xdr:from>
    <xdr:to>
      <xdr:col>9</xdr:col>
      <xdr:colOff>152400</xdr:colOff>
      <xdr:row>2</xdr:row>
      <xdr:rowOff>752475</xdr:rowOff>
    </xdr:to>
    <xdr:pic>
      <xdr:nvPicPr>
        <xdr:cNvPr id="7" name="Picture 18" descr="FMHS_logo_blackH"/>
        <xdr:cNvPicPr preferRelativeResize="1">
          <a:picLocks noChangeAspect="1"/>
        </xdr:cNvPicPr>
      </xdr:nvPicPr>
      <xdr:blipFill>
        <a:blip r:embed="rId3"/>
        <a:stretch>
          <a:fillRect/>
        </a:stretch>
      </xdr:blipFill>
      <xdr:spPr>
        <a:xfrm>
          <a:off x="6219825" y="828675"/>
          <a:ext cx="2314575" cy="533400"/>
        </a:xfrm>
        <a:prstGeom prst="rect">
          <a:avLst/>
        </a:prstGeom>
        <a:noFill/>
        <a:ln w="9525" cmpd="sng">
          <a:noFill/>
        </a:ln>
      </xdr:spPr>
    </xdr:pic>
    <xdr:clientData/>
  </xdr:twoCellAnchor>
  <xdr:twoCellAnchor>
    <xdr:from>
      <xdr:col>9</xdr:col>
      <xdr:colOff>285750</xdr:colOff>
      <xdr:row>0</xdr:row>
      <xdr:rowOff>28575</xdr:rowOff>
    </xdr:from>
    <xdr:to>
      <xdr:col>9</xdr:col>
      <xdr:colOff>504825</xdr:colOff>
      <xdr:row>1</xdr:row>
      <xdr:rowOff>295275</xdr:rowOff>
    </xdr:to>
    <xdr:grpSp>
      <xdr:nvGrpSpPr>
        <xdr:cNvPr id="8" name="Group 23"/>
        <xdr:cNvGrpSpPr>
          <a:grpSpLocks/>
        </xdr:cNvGrpSpPr>
      </xdr:nvGrpSpPr>
      <xdr:grpSpPr>
        <a:xfrm>
          <a:off x="8667750" y="28575"/>
          <a:ext cx="219075" cy="571500"/>
          <a:chOff x="915" y="1"/>
          <a:chExt cx="23" cy="59"/>
        </a:xfrm>
        <a:solidFill>
          <a:srgbClr val="FFFFFF"/>
        </a:solidFill>
      </xdr:grpSpPr>
      <xdr:sp>
        <xdr:nvSpPr>
          <xdr:cNvPr id="9"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22"/>
          <xdr:cNvSpPr>
            <a:spLocks/>
          </xdr:cNvSpPr>
        </xdr:nvSpPr>
        <xdr:spPr>
          <a:xfrm>
            <a:off x="915" y="24"/>
            <a:ext cx="22" cy="2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51</xdr:row>
      <xdr:rowOff>28575</xdr:rowOff>
    </xdr:from>
    <xdr:to>
      <xdr:col>9</xdr:col>
      <xdr:colOff>9525</xdr:colOff>
      <xdr:row>51</xdr:row>
      <xdr:rowOff>104775</xdr:rowOff>
    </xdr:to>
    <xdr:sp>
      <xdr:nvSpPr>
        <xdr:cNvPr id="1" name="AutoShape 21"/>
        <xdr:cNvSpPr>
          <a:spLocks/>
        </xdr:cNvSpPr>
      </xdr:nvSpPr>
      <xdr:spPr>
        <a:xfrm>
          <a:off x="2495550" y="8829675"/>
          <a:ext cx="1133475" cy="76200"/>
        </a:xfrm>
        <a:prstGeom prst="right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285750</xdr:colOff>
      <xdr:row>55</xdr:row>
      <xdr:rowOff>66675</xdr:rowOff>
    </xdr:to>
    <xdr:sp>
      <xdr:nvSpPr>
        <xdr:cNvPr id="2" name="AutoShape 22"/>
        <xdr:cNvSpPr>
          <a:spLocks/>
        </xdr:cNvSpPr>
      </xdr:nvSpPr>
      <xdr:spPr>
        <a:xfrm>
          <a:off x="2657475" y="8486775"/>
          <a:ext cx="76200" cy="1047750"/>
        </a:xfrm>
        <a:prstGeom prst="down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3" name="Group 23"/>
        <xdr:cNvGrpSpPr>
          <a:grpSpLocks/>
        </xdr:cNvGrpSpPr>
      </xdr:nvGrpSpPr>
      <xdr:grpSpPr>
        <a:xfrm>
          <a:off x="7667625" y="47625"/>
          <a:ext cx="209550" cy="571500"/>
          <a:chOff x="915" y="1"/>
          <a:chExt cx="23" cy="59"/>
        </a:xfrm>
        <a:solidFill>
          <a:srgbClr val="FFFFFF"/>
        </a:solidFill>
      </xdr:grpSpPr>
      <xdr:sp>
        <xdr:nvSpPr>
          <xdr:cNvPr id="4" name="Rectangle 24"/>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26"/>
          <xdr:cNvSpPr>
            <a:spLocks/>
          </xdr:cNvSpPr>
        </xdr:nvSpPr>
        <xdr:spPr>
          <a:xfrm>
            <a:off x="915" y="24"/>
            <a:ext cx="22" cy="2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28575</xdr:rowOff>
    </xdr:from>
    <xdr:to>
      <xdr:col>9</xdr:col>
      <xdr:colOff>0</xdr:colOff>
      <xdr:row>51</xdr:row>
      <xdr:rowOff>104775</xdr:rowOff>
    </xdr:to>
    <xdr:sp>
      <xdr:nvSpPr>
        <xdr:cNvPr id="7" name="AutoShape 21"/>
        <xdr:cNvSpPr>
          <a:spLocks/>
        </xdr:cNvSpPr>
      </xdr:nvSpPr>
      <xdr:spPr>
        <a:xfrm>
          <a:off x="2486025" y="8829675"/>
          <a:ext cx="1133475" cy="76200"/>
        </a:xfrm>
        <a:prstGeom prst="right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xdr:colOff>
      <xdr:row>22</xdr:row>
      <xdr:rowOff>114300</xdr:rowOff>
    </xdr:from>
    <xdr:to>
      <xdr:col>9</xdr:col>
      <xdr:colOff>314325</xdr:colOff>
      <xdr:row>31</xdr:row>
      <xdr:rowOff>114300</xdr:rowOff>
    </xdr:to>
    <xdr:grpSp>
      <xdr:nvGrpSpPr>
        <xdr:cNvPr id="8" name="Group 646"/>
        <xdr:cNvGrpSpPr>
          <a:grpSpLocks/>
        </xdr:cNvGrpSpPr>
      </xdr:nvGrpSpPr>
      <xdr:grpSpPr>
        <a:xfrm>
          <a:off x="2505075" y="4219575"/>
          <a:ext cx="1428750" cy="1457325"/>
          <a:chOff x="508" y="291"/>
          <a:chExt cx="128" cy="108"/>
        </a:xfrm>
        <a:solidFill>
          <a:srgbClr val="FFFFFF"/>
        </a:solidFill>
      </xdr:grpSpPr>
      <xdr:sp>
        <xdr:nvSpPr>
          <xdr:cNvPr id="9" name="Oval 647"/>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Oval 648"/>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219075</xdr:colOff>
      <xdr:row>35</xdr:row>
      <xdr:rowOff>0</xdr:rowOff>
    </xdr:from>
    <xdr:to>
      <xdr:col>9</xdr:col>
      <xdr:colOff>171450</xdr:colOff>
      <xdr:row>42</xdr:row>
      <xdr:rowOff>38100</xdr:rowOff>
    </xdr:to>
    <xdr:grpSp>
      <xdr:nvGrpSpPr>
        <xdr:cNvPr id="11" name="Group 649"/>
        <xdr:cNvGrpSpPr>
          <a:grpSpLocks/>
        </xdr:cNvGrpSpPr>
      </xdr:nvGrpSpPr>
      <xdr:grpSpPr>
        <a:xfrm>
          <a:off x="2667000" y="6210300"/>
          <a:ext cx="1123950" cy="1171575"/>
          <a:chOff x="503" y="463"/>
          <a:chExt cx="100" cy="87"/>
        </a:xfrm>
        <a:solidFill>
          <a:srgbClr val="FFFFFF"/>
        </a:solidFill>
      </xdr:grpSpPr>
      <xdr:sp>
        <xdr:nvSpPr>
          <xdr:cNvPr id="12" name="Rectangle 650"/>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651"/>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19050</xdr:colOff>
      <xdr:row>4</xdr:row>
      <xdr:rowOff>142875</xdr:rowOff>
    </xdr:from>
    <xdr:to>
      <xdr:col>10</xdr:col>
      <xdr:colOff>419100</xdr:colOff>
      <xdr:row>16</xdr:row>
      <xdr:rowOff>76200</xdr:rowOff>
    </xdr:to>
    <xdr:grpSp>
      <xdr:nvGrpSpPr>
        <xdr:cNvPr id="14" name="Group 652"/>
        <xdr:cNvGrpSpPr>
          <a:grpSpLocks/>
        </xdr:cNvGrpSpPr>
      </xdr:nvGrpSpPr>
      <xdr:grpSpPr>
        <a:xfrm>
          <a:off x="1981200" y="1200150"/>
          <a:ext cx="2447925" cy="2009775"/>
          <a:chOff x="178" y="88"/>
          <a:chExt cx="220" cy="151"/>
        </a:xfrm>
        <a:solidFill>
          <a:srgbClr val="FFFFFF"/>
        </a:solidFill>
      </xdr:grpSpPr>
      <xdr:grpSp>
        <xdr:nvGrpSpPr>
          <xdr:cNvPr id="15" name="Group 653"/>
          <xdr:cNvGrpSpPr>
            <a:grpSpLocks/>
          </xdr:cNvGrpSpPr>
        </xdr:nvGrpSpPr>
        <xdr:grpSpPr>
          <a:xfrm>
            <a:off x="179" y="88"/>
            <a:ext cx="219" cy="151"/>
            <a:chOff x="483" y="290"/>
            <a:chExt cx="199" cy="161"/>
          </a:xfrm>
          <a:solidFill>
            <a:srgbClr val="FFFFFF"/>
          </a:solidFill>
        </xdr:grpSpPr>
        <xdr:sp>
          <xdr:nvSpPr>
            <xdr:cNvPr id="16" name="Line 654"/>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655"/>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8" name="Line 656"/>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Line 657"/>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658"/>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51</xdr:row>
      <xdr:rowOff>28575</xdr:rowOff>
    </xdr:from>
    <xdr:to>
      <xdr:col>9</xdr:col>
      <xdr:colOff>9525</xdr:colOff>
      <xdr:row>51</xdr:row>
      <xdr:rowOff>104775</xdr:rowOff>
    </xdr:to>
    <xdr:sp>
      <xdr:nvSpPr>
        <xdr:cNvPr id="1" name="AutoShape 21"/>
        <xdr:cNvSpPr>
          <a:spLocks/>
        </xdr:cNvSpPr>
      </xdr:nvSpPr>
      <xdr:spPr>
        <a:xfrm>
          <a:off x="2495550" y="8829675"/>
          <a:ext cx="1133475" cy="76200"/>
        </a:xfrm>
        <a:prstGeom prst="right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209550</xdr:colOff>
      <xdr:row>49</xdr:row>
      <xdr:rowOff>9525</xdr:rowOff>
    </xdr:from>
    <xdr:to>
      <xdr:col>6</xdr:col>
      <xdr:colOff>285750</xdr:colOff>
      <xdr:row>55</xdr:row>
      <xdr:rowOff>66675</xdr:rowOff>
    </xdr:to>
    <xdr:sp>
      <xdr:nvSpPr>
        <xdr:cNvPr id="2" name="AutoShape 22"/>
        <xdr:cNvSpPr>
          <a:spLocks/>
        </xdr:cNvSpPr>
      </xdr:nvSpPr>
      <xdr:spPr>
        <a:xfrm>
          <a:off x="2657475" y="8486775"/>
          <a:ext cx="76200" cy="1047750"/>
        </a:xfrm>
        <a:prstGeom prst="down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66675</xdr:colOff>
      <xdr:row>0</xdr:row>
      <xdr:rowOff>47625</xdr:rowOff>
    </xdr:from>
    <xdr:to>
      <xdr:col>19</xdr:col>
      <xdr:colOff>276225</xdr:colOff>
      <xdr:row>2</xdr:row>
      <xdr:rowOff>142875</xdr:rowOff>
    </xdr:to>
    <xdr:grpSp>
      <xdr:nvGrpSpPr>
        <xdr:cNvPr id="3" name="Group 23"/>
        <xdr:cNvGrpSpPr>
          <a:grpSpLocks/>
        </xdr:cNvGrpSpPr>
      </xdr:nvGrpSpPr>
      <xdr:grpSpPr>
        <a:xfrm>
          <a:off x="7667625" y="47625"/>
          <a:ext cx="209550" cy="571500"/>
          <a:chOff x="915" y="1"/>
          <a:chExt cx="23" cy="59"/>
        </a:xfrm>
        <a:solidFill>
          <a:srgbClr val="FFFFFF"/>
        </a:solidFill>
      </xdr:grpSpPr>
      <xdr:sp>
        <xdr:nvSpPr>
          <xdr:cNvPr id="4" name="Rectangle 24"/>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25"/>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26"/>
          <xdr:cNvSpPr>
            <a:spLocks/>
          </xdr:cNvSpPr>
        </xdr:nvSpPr>
        <xdr:spPr>
          <a:xfrm>
            <a:off x="915" y="24"/>
            <a:ext cx="22" cy="2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38100</xdr:colOff>
      <xdr:row>51</xdr:row>
      <xdr:rowOff>28575</xdr:rowOff>
    </xdr:from>
    <xdr:to>
      <xdr:col>9</xdr:col>
      <xdr:colOff>0</xdr:colOff>
      <xdr:row>51</xdr:row>
      <xdr:rowOff>104775</xdr:rowOff>
    </xdr:to>
    <xdr:sp>
      <xdr:nvSpPr>
        <xdr:cNvPr id="7" name="AutoShape 21"/>
        <xdr:cNvSpPr>
          <a:spLocks/>
        </xdr:cNvSpPr>
      </xdr:nvSpPr>
      <xdr:spPr>
        <a:xfrm>
          <a:off x="2486025" y="8829675"/>
          <a:ext cx="1133475" cy="76200"/>
        </a:xfrm>
        <a:prstGeom prst="rightArrow">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57150</xdr:colOff>
      <xdr:row>22</xdr:row>
      <xdr:rowOff>114300</xdr:rowOff>
    </xdr:from>
    <xdr:to>
      <xdr:col>9</xdr:col>
      <xdr:colOff>314325</xdr:colOff>
      <xdr:row>31</xdr:row>
      <xdr:rowOff>114300</xdr:rowOff>
    </xdr:to>
    <xdr:grpSp>
      <xdr:nvGrpSpPr>
        <xdr:cNvPr id="8" name="Group 22"/>
        <xdr:cNvGrpSpPr>
          <a:grpSpLocks/>
        </xdr:cNvGrpSpPr>
      </xdr:nvGrpSpPr>
      <xdr:grpSpPr>
        <a:xfrm>
          <a:off x="2505075" y="4219575"/>
          <a:ext cx="1428750" cy="1457325"/>
          <a:chOff x="508" y="291"/>
          <a:chExt cx="128" cy="108"/>
        </a:xfrm>
        <a:solidFill>
          <a:srgbClr val="FFFFFF"/>
        </a:solidFill>
      </xdr:grpSpPr>
      <xdr:sp>
        <xdr:nvSpPr>
          <xdr:cNvPr id="9" name="Oval 23"/>
          <xdr:cNvSpPr>
            <a:spLocks/>
          </xdr:cNvSpPr>
        </xdr:nvSpPr>
        <xdr:spPr>
          <a:xfrm>
            <a:off x="508" y="291"/>
            <a:ext cx="128" cy="108"/>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Oval 24"/>
          <xdr:cNvSpPr>
            <a:spLocks/>
          </xdr:cNvSpPr>
        </xdr:nvSpPr>
        <xdr:spPr>
          <a:xfrm>
            <a:off x="510" y="325"/>
            <a:ext cx="125" cy="41"/>
          </a:xfrm>
          <a:prstGeom prst="ellips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6</xdr:col>
      <xdr:colOff>219075</xdr:colOff>
      <xdr:row>35</xdr:row>
      <xdr:rowOff>0</xdr:rowOff>
    </xdr:from>
    <xdr:to>
      <xdr:col>9</xdr:col>
      <xdr:colOff>171450</xdr:colOff>
      <xdr:row>42</xdr:row>
      <xdr:rowOff>38100</xdr:rowOff>
    </xdr:to>
    <xdr:grpSp>
      <xdr:nvGrpSpPr>
        <xdr:cNvPr id="11" name="Group 25"/>
        <xdr:cNvGrpSpPr>
          <a:grpSpLocks/>
        </xdr:cNvGrpSpPr>
      </xdr:nvGrpSpPr>
      <xdr:grpSpPr>
        <a:xfrm>
          <a:off x="2667000" y="6210300"/>
          <a:ext cx="1123950" cy="1171575"/>
          <a:chOff x="503" y="463"/>
          <a:chExt cx="100" cy="87"/>
        </a:xfrm>
        <a:solidFill>
          <a:srgbClr val="FFFFFF"/>
        </a:solidFill>
      </xdr:grpSpPr>
      <xdr:sp>
        <xdr:nvSpPr>
          <xdr:cNvPr id="12" name="Rectangle 26"/>
          <xdr:cNvSpPr>
            <a:spLocks/>
          </xdr:cNvSpPr>
        </xdr:nvSpPr>
        <xdr:spPr>
          <a:xfrm>
            <a:off x="503" y="463"/>
            <a:ext cx="100" cy="87"/>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3" name="Line 27"/>
          <xdr:cNvSpPr>
            <a:spLocks/>
          </xdr:cNvSpPr>
        </xdr:nvSpPr>
        <xdr:spPr>
          <a:xfrm>
            <a:off x="503" y="506"/>
            <a:ext cx="98"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19050</xdr:colOff>
      <xdr:row>4</xdr:row>
      <xdr:rowOff>142875</xdr:rowOff>
    </xdr:from>
    <xdr:to>
      <xdr:col>10</xdr:col>
      <xdr:colOff>419100</xdr:colOff>
      <xdr:row>16</xdr:row>
      <xdr:rowOff>76200</xdr:rowOff>
    </xdr:to>
    <xdr:grpSp>
      <xdr:nvGrpSpPr>
        <xdr:cNvPr id="14" name="Group 28"/>
        <xdr:cNvGrpSpPr>
          <a:grpSpLocks/>
        </xdr:cNvGrpSpPr>
      </xdr:nvGrpSpPr>
      <xdr:grpSpPr>
        <a:xfrm>
          <a:off x="1981200" y="1200150"/>
          <a:ext cx="2447925" cy="2009775"/>
          <a:chOff x="178" y="88"/>
          <a:chExt cx="220" cy="151"/>
        </a:xfrm>
        <a:solidFill>
          <a:srgbClr val="FFFFFF"/>
        </a:solidFill>
      </xdr:grpSpPr>
      <xdr:grpSp>
        <xdr:nvGrpSpPr>
          <xdr:cNvPr id="15" name="Group 29"/>
          <xdr:cNvGrpSpPr>
            <a:grpSpLocks/>
          </xdr:cNvGrpSpPr>
        </xdr:nvGrpSpPr>
        <xdr:grpSpPr>
          <a:xfrm>
            <a:off x="179" y="88"/>
            <a:ext cx="219" cy="151"/>
            <a:chOff x="483" y="290"/>
            <a:chExt cx="199" cy="161"/>
          </a:xfrm>
          <a:solidFill>
            <a:srgbClr val="FFFFFF"/>
          </a:solidFill>
        </xdr:grpSpPr>
        <xdr:sp>
          <xdr:nvSpPr>
            <xdr:cNvPr id="16" name="Line 30"/>
            <xdr:cNvSpPr>
              <a:spLocks/>
            </xdr:cNvSpPr>
          </xdr:nvSpPr>
          <xdr:spPr>
            <a:xfrm>
              <a:off x="483"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7" name="Line 31"/>
            <xdr:cNvSpPr>
              <a:spLocks/>
            </xdr:cNvSpPr>
          </xdr:nvSpPr>
          <xdr:spPr>
            <a:xfrm flipH="1">
              <a:off x="582" y="290"/>
              <a:ext cx="100" cy="16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sp>
        <xdr:nvSpPr>
          <xdr:cNvPr id="18" name="Line 32"/>
          <xdr:cNvSpPr>
            <a:spLocks/>
          </xdr:cNvSpPr>
        </xdr:nvSpPr>
        <xdr:spPr>
          <a:xfrm>
            <a:off x="201" y="119"/>
            <a:ext cx="17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9" name="Line 33"/>
          <xdr:cNvSpPr>
            <a:spLocks/>
          </xdr:cNvSpPr>
        </xdr:nvSpPr>
        <xdr:spPr>
          <a:xfrm>
            <a:off x="178" y="89"/>
            <a:ext cx="219"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20" name="Line 34"/>
          <xdr:cNvSpPr>
            <a:spLocks/>
          </xdr:cNvSpPr>
        </xdr:nvSpPr>
        <xdr:spPr>
          <a:xfrm>
            <a:off x="225" y="151"/>
            <a:ext cx="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34</xdr:row>
      <xdr:rowOff>0</xdr:rowOff>
    </xdr:from>
    <xdr:to>
      <xdr:col>4</xdr:col>
      <xdr:colOff>0</xdr:colOff>
      <xdr:row>34</xdr:row>
      <xdr:rowOff>0</xdr:rowOff>
    </xdr:to>
    <xdr:sp>
      <xdr:nvSpPr>
        <xdr:cNvPr id="1" name="AutoShape 26"/>
        <xdr:cNvSpPr>
          <a:spLocks/>
        </xdr:cNvSpPr>
      </xdr:nvSpPr>
      <xdr:spPr>
        <a:xfrm>
          <a:off x="7543800" y="12534900"/>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34</xdr:row>
      <xdr:rowOff>0</xdr:rowOff>
    </xdr:from>
    <xdr:to>
      <xdr:col>4</xdr:col>
      <xdr:colOff>0</xdr:colOff>
      <xdr:row>34</xdr:row>
      <xdr:rowOff>0</xdr:rowOff>
    </xdr:to>
    <xdr:sp>
      <xdr:nvSpPr>
        <xdr:cNvPr id="2" name="AutoShape 27"/>
        <xdr:cNvSpPr>
          <a:spLocks/>
        </xdr:cNvSpPr>
      </xdr:nvSpPr>
      <xdr:spPr>
        <a:xfrm>
          <a:off x="7543800" y="12534900"/>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4114800</xdr:colOff>
      <xdr:row>0</xdr:row>
      <xdr:rowOff>66675</xdr:rowOff>
    </xdr:from>
    <xdr:to>
      <xdr:col>3</xdr:col>
      <xdr:colOff>4305300</xdr:colOff>
      <xdr:row>2</xdr:row>
      <xdr:rowOff>142875</xdr:rowOff>
    </xdr:to>
    <xdr:grpSp>
      <xdr:nvGrpSpPr>
        <xdr:cNvPr id="3" name="Group 50"/>
        <xdr:cNvGrpSpPr>
          <a:grpSpLocks/>
        </xdr:cNvGrpSpPr>
      </xdr:nvGrpSpPr>
      <xdr:grpSpPr>
        <a:xfrm>
          <a:off x="7134225" y="66675"/>
          <a:ext cx="190500" cy="504825"/>
          <a:chOff x="915" y="1"/>
          <a:chExt cx="23" cy="59"/>
        </a:xfrm>
        <a:solidFill>
          <a:srgbClr val="FFFFFF"/>
        </a:solidFill>
      </xdr:grpSpPr>
      <xdr:sp>
        <xdr:nvSpPr>
          <xdr:cNvPr id="4" name="Rectangle 51"/>
          <xdr:cNvSpPr>
            <a:spLocks/>
          </xdr:cNvSpPr>
        </xdr:nvSpPr>
        <xdr:spPr>
          <a:xfrm>
            <a:off x="918" y="46"/>
            <a:ext cx="16" cy="14"/>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AutoShape 52"/>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Oval 53"/>
          <xdr:cNvSpPr>
            <a:spLocks/>
          </xdr:cNvSpPr>
        </xdr:nvSpPr>
        <xdr:spPr>
          <a:xfrm>
            <a:off x="915" y="24"/>
            <a:ext cx="22" cy="16"/>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15</xdr:row>
      <xdr:rowOff>0</xdr:rowOff>
    </xdr:from>
    <xdr:to>
      <xdr:col>5</xdr:col>
      <xdr:colOff>0</xdr:colOff>
      <xdr:row>15</xdr:row>
      <xdr:rowOff>0</xdr:rowOff>
    </xdr:to>
    <xdr:sp>
      <xdr:nvSpPr>
        <xdr:cNvPr id="1" name="AutoShape 1"/>
        <xdr:cNvSpPr>
          <a:spLocks/>
        </xdr:cNvSpPr>
      </xdr:nvSpPr>
      <xdr:spPr>
        <a:xfrm>
          <a:off x="7581900" y="96297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2" name="AutoShape 2"/>
        <xdr:cNvSpPr>
          <a:spLocks/>
        </xdr:cNvSpPr>
      </xdr:nvSpPr>
      <xdr:spPr>
        <a:xfrm>
          <a:off x="7581900" y="96297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3" name="AutoShape 3"/>
        <xdr:cNvSpPr>
          <a:spLocks/>
        </xdr:cNvSpPr>
      </xdr:nvSpPr>
      <xdr:spPr>
        <a:xfrm>
          <a:off x="7581900" y="9629775"/>
          <a:ext cx="0" cy="0"/>
        </a:xfrm>
        <a:prstGeom prst="right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0</xdr:colOff>
      <xdr:row>15</xdr:row>
      <xdr:rowOff>0</xdr:rowOff>
    </xdr:from>
    <xdr:to>
      <xdr:col>5</xdr:col>
      <xdr:colOff>0</xdr:colOff>
      <xdr:row>15</xdr:row>
      <xdr:rowOff>0</xdr:rowOff>
    </xdr:to>
    <xdr:sp>
      <xdr:nvSpPr>
        <xdr:cNvPr id="4" name="AutoShape 4"/>
        <xdr:cNvSpPr>
          <a:spLocks/>
        </xdr:cNvSpPr>
      </xdr:nvSpPr>
      <xdr:spPr>
        <a:xfrm>
          <a:off x="7581900" y="9629775"/>
          <a:ext cx="0" cy="0"/>
        </a:xfrm>
        <a:prstGeom prst="downArrow">
          <a:avLst>
            <a:gd name="adj" fmla="val -2147483648"/>
          </a:avLst>
        </a:prstGeom>
        <a:solidFill>
          <a:srgbClr val="CCCC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1333500</xdr:colOff>
      <xdr:row>2</xdr:row>
      <xdr:rowOff>161925</xdr:rowOff>
    </xdr:from>
    <xdr:to>
      <xdr:col>4</xdr:col>
      <xdr:colOff>123825</xdr:colOff>
      <xdr:row>4</xdr:row>
      <xdr:rowOff>190500</xdr:rowOff>
    </xdr:to>
    <xdr:grpSp>
      <xdr:nvGrpSpPr>
        <xdr:cNvPr id="5" name="Group 7"/>
        <xdr:cNvGrpSpPr>
          <a:grpSpLocks/>
        </xdr:cNvGrpSpPr>
      </xdr:nvGrpSpPr>
      <xdr:grpSpPr>
        <a:xfrm>
          <a:off x="3419475" y="828675"/>
          <a:ext cx="2200275" cy="952500"/>
          <a:chOff x="214" y="62"/>
          <a:chExt cx="144" cy="103"/>
        </a:xfrm>
        <a:solidFill>
          <a:srgbClr val="FFFFFF"/>
        </a:solidFill>
      </xdr:grpSpPr>
      <xdr:sp>
        <xdr:nvSpPr>
          <xdr:cNvPr id="6" name="Line 5"/>
          <xdr:cNvSpPr>
            <a:spLocks/>
          </xdr:cNvSpPr>
        </xdr:nvSpPr>
        <xdr:spPr>
          <a:xfrm>
            <a:off x="214" y="62"/>
            <a:ext cx="144" cy="103"/>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6"/>
          <xdr:cNvSpPr>
            <a:spLocks/>
          </xdr:cNvSpPr>
        </xdr:nvSpPr>
        <xdr:spPr>
          <a:xfrm flipV="1">
            <a:off x="215" y="64"/>
            <a:ext cx="142" cy="98"/>
          </a:xfrm>
          <a:prstGeom prst="line">
            <a:avLst/>
          </a:prstGeom>
          <a:noFill/>
          <a:ln w="762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4</xdr:col>
      <xdr:colOff>1771650</xdr:colOff>
      <xdr:row>0</xdr:row>
      <xdr:rowOff>66675</xdr:rowOff>
    </xdr:from>
    <xdr:to>
      <xdr:col>4</xdr:col>
      <xdr:colOff>2000250</xdr:colOff>
      <xdr:row>1</xdr:row>
      <xdr:rowOff>276225</xdr:rowOff>
    </xdr:to>
    <xdr:grpSp>
      <xdr:nvGrpSpPr>
        <xdr:cNvPr id="8" name="Group 11"/>
        <xdr:cNvGrpSpPr>
          <a:grpSpLocks/>
        </xdr:cNvGrpSpPr>
      </xdr:nvGrpSpPr>
      <xdr:grpSpPr>
        <a:xfrm>
          <a:off x="7267575" y="66675"/>
          <a:ext cx="228600" cy="542925"/>
          <a:chOff x="915" y="1"/>
          <a:chExt cx="23" cy="59"/>
        </a:xfrm>
        <a:solidFill>
          <a:srgbClr val="FFFFFF"/>
        </a:solidFill>
      </xdr:grpSpPr>
      <xdr:sp>
        <xdr:nvSpPr>
          <xdr:cNvPr id="9" name="Rectangle 12"/>
          <xdr:cNvSpPr>
            <a:spLocks/>
          </xdr:cNvSpPr>
        </xdr:nvSpPr>
        <xdr:spPr>
          <a:xfrm>
            <a:off x="918" y="46"/>
            <a:ext cx="17" cy="14"/>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AutoShape 13"/>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Oval 14"/>
          <xdr:cNvSpPr>
            <a:spLocks/>
          </xdr:cNvSpPr>
        </xdr:nvSpPr>
        <xdr:spPr>
          <a:xfrm>
            <a:off x="915" y="24"/>
            <a:ext cx="22" cy="22"/>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66675</xdr:rowOff>
    </xdr:from>
    <xdr:to>
      <xdr:col>1</xdr:col>
      <xdr:colOff>676275</xdr:colOff>
      <xdr:row>1</xdr:row>
      <xdr:rowOff>266700</xdr:rowOff>
    </xdr:to>
    <xdr:pic>
      <xdr:nvPicPr>
        <xdr:cNvPr id="1" name="Picture 12" descr="m1kyi4n3[1]"/>
        <xdr:cNvPicPr preferRelativeResize="1">
          <a:picLocks noChangeAspect="1"/>
        </xdr:cNvPicPr>
      </xdr:nvPicPr>
      <xdr:blipFill>
        <a:blip r:embed="rId1"/>
        <a:stretch>
          <a:fillRect/>
        </a:stretch>
      </xdr:blipFill>
      <xdr:spPr>
        <a:xfrm>
          <a:off x="161925" y="66675"/>
          <a:ext cx="628650" cy="542925"/>
        </a:xfrm>
        <a:prstGeom prst="rect">
          <a:avLst/>
        </a:prstGeom>
        <a:noFill/>
        <a:ln w="9525" cmpd="sng">
          <a:noFill/>
        </a:ln>
      </xdr:spPr>
    </xdr:pic>
    <xdr:clientData/>
  </xdr:twoCellAnchor>
  <xdr:twoCellAnchor editAs="oneCell">
    <xdr:from>
      <xdr:col>0</xdr:col>
      <xdr:colOff>57150</xdr:colOff>
      <xdr:row>3</xdr:row>
      <xdr:rowOff>66675</xdr:rowOff>
    </xdr:from>
    <xdr:to>
      <xdr:col>1</xdr:col>
      <xdr:colOff>781050</xdr:colOff>
      <xdr:row>4</xdr:row>
      <xdr:rowOff>76200</xdr:rowOff>
    </xdr:to>
    <xdr:pic>
      <xdr:nvPicPr>
        <xdr:cNvPr id="2" name="Picture 17" descr="White logo only"/>
        <xdr:cNvPicPr preferRelativeResize="1">
          <a:picLocks noChangeAspect="1"/>
        </xdr:cNvPicPr>
      </xdr:nvPicPr>
      <xdr:blipFill>
        <a:blip r:embed="rId2"/>
        <a:stretch>
          <a:fillRect/>
        </a:stretch>
      </xdr:blipFill>
      <xdr:spPr>
        <a:xfrm>
          <a:off x="57150" y="1000125"/>
          <a:ext cx="838200" cy="904875"/>
        </a:xfrm>
        <a:prstGeom prst="rect">
          <a:avLst/>
        </a:prstGeom>
        <a:noFill/>
        <a:ln w="9525" cmpd="sng">
          <a:noFill/>
        </a:ln>
      </xdr:spPr>
    </xdr:pic>
    <xdr:clientData/>
  </xdr:twoCellAnchor>
  <xdr:twoCellAnchor editAs="oneCell">
    <xdr:from>
      <xdr:col>7</xdr:col>
      <xdr:colOff>257175</xdr:colOff>
      <xdr:row>3</xdr:row>
      <xdr:rowOff>219075</xdr:rowOff>
    </xdr:from>
    <xdr:to>
      <xdr:col>9</xdr:col>
      <xdr:colOff>152400</xdr:colOff>
      <xdr:row>3</xdr:row>
      <xdr:rowOff>219075</xdr:rowOff>
    </xdr:to>
    <xdr:pic>
      <xdr:nvPicPr>
        <xdr:cNvPr id="3" name="Picture 18" descr="FMHS_logo_blackH"/>
        <xdr:cNvPicPr preferRelativeResize="1">
          <a:picLocks noChangeAspect="1"/>
        </xdr:cNvPicPr>
      </xdr:nvPicPr>
      <xdr:blipFill>
        <a:blip r:embed="rId3"/>
        <a:stretch>
          <a:fillRect/>
        </a:stretch>
      </xdr:blipFill>
      <xdr:spPr>
        <a:xfrm>
          <a:off x="5905500" y="1152525"/>
          <a:ext cx="2314575" cy="0"/>
        </a:xfrm>
        <a:prstGeom prst="rect">
          <a:avLst/>
        </a:prstGeom>
        <a:noFill/>
        <a:ln w="9525" cmpd="sng">
          <a:noFill/>
        </a:ln>
      </xdr:spPr>
    </xdr:pic>
    <xdr:clientData/>
  </xdr:twoCellAnchor>
  <xdr:twoCellAnchor>
    <xdr:from>
      <xdr:col>9</xdr:col>
      <xdr:colOff>304800</xdr:colOff>
      <xdr:row>0</xdr:row>
      <xdr:rowOff>66675</xdr:rowOff>
    </xdr:from>
    <xdr:to>
      <xdr:col>9</xdr:col>
      <xdr:colOff>533400</xdr:colOff>
      <xdr:row>3</xdr:row>
      <xdr:rowOff>0</xdr:rowOff>
    </xdr:to>
    <xdr:grpSp>
      <xdr:nvGrpSpPr>
        <xdr:cNvPr id="4" name="Group 23"/>
        <xdr:cNvGrpSpPr>
          <a:grpSpLocks/>
        </xdr:cNvGrpSpPr>
      </xdr:nvGrpSpPr>
      <xdr:grpSpPr>
        <a:xfrm>
          <a:off x="8372475" y="66675"/>
          <a:ext cx="228600" cy="866775"/>
          <a:chOff x="915" y="1"/>
          <a:chExt cx="23" cy="59"/>
        </a:xfrm>
        <a:solidFill>
          <a:srgbClr val="FFFFFF"/>
        </a:solidFill>
      </xdr:grpSpPr>
      <xdr:sp>
        <xdr:nvSpPr>
          <xdr:cNvPr id="5" name="Rectangle 20"/>
          <xdr:cNvSpPr>
            <a:spLocks/>
          </xdr:cNvSpPr>
        </xdr:nvSpPr>
        <xdr:spPr>
          <a:xfrm>
            <a:off x="918" y="45"/>
            <a:ext cx="17" cy="15"/>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6" name="AutoShape 21"/>
          <xdr:cNvSpPr>
            <a:spLocks/>
          </xdr:cNvSpPr>
        </xdr:nvSpPr>
        <xdr:spPr>
          <a:xfrm rot="10800000">
            <a:off x="915" y="1"/>
            <a:ext cx="23" cy="19"/>
          </a:xfrm>
          <a:prstGeom prst="triangl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Oval 22"/>
          <xdr:cNvSpPr>
            <a:spLocks/>
          </xdr:cNvSpPr>
        </xdr:nvSpPr>
        <xdr:spPr>
          <a:xfrm>
            <a:off x="915" y="24"/>
            <a:ext cx="22" cy="18"/>
          </a:xfrm>
          <a:prstGeom prst="ellips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7</xdr:col>
      <xdr:colOff>304800</xdr:colOff>
      <xdr:row>3</xdr:row>
      <xdr:rowOff>161925</xdr:rowOff>
    </xdr:from>
    <xdr:to>
      <xdr:col>9</xdr:col>
      <xdr:colOff>200025</xdr:colOff>
      <xdr:row>3</xdr:row>
      <xdr:rowOff>695325</xdr:rowOff>
    </xdr:to>
    <xdr:pic>
      <xdr:nvPicPr>
        <xdr:cNvPr id="8" name="Picture 18" descr="FMHS_logo_blackH"/>
        <xdr:cNvPicPr preferRelativeResize="1">
          <a:picLocks noChangeAspect="1"/>
        </xdr:cNvPicPr>
      </xdr:nvPicPr>
      <xdr:blipFill>
        <a:blip r:embed="rId3"/>
        <a:stretch>
          <a:fillRect/>
        </a:stretch>
      </xdr:blipFill>
      <xdr:spPr>
        <a:xfrm>
          <a:off x="5953125" y="1095375"/>
          <a:ext cx="2314575" cy="533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mhsb1\home$\Users\rjac006\Documents\Microsoft%20User%20Data\Saved%20Attachments\Diagnostic%20test%20accuracy%20studies%20CAT%20assess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mhsb1\home$\Users\rjac006\Documents\Microsoft%20User%20Data\Saved%20Attachments\Diagnostic%20test%20accuracy%20studies%20C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age1"/>
      <sheetName val="Page2"/>
      <sheetName val="Page3"/>
      <sheetName val="Page4"/>
      <sheetName val="Overflow"/>
    </sheetNames>
    <sheetDataSet>
      <sheetData sheetId="2">
        <row r="29">
          <cell r="J29">
            <v>0</v>
          </cell>
        </row>
        <row r="40">
          <cell r="K40">
            <v>0</v>
          </cell>
        </row>
        <row r="43">
          <cell r="K43">
            <v>0</v>
          </cell>
        </row>
        <row r="49">
          <cell r="G49">
            <v>95</v>
          </cell>
        </row>
        <row r="51">
          <cell r="B51">
            <v>0.05</v>
          </cell>
          <cell r="D51">
            <v>1.959963984540054</v>
          </cell>
        </row>
        <row r="53">
          <cell r="F53">
            <v>1E-05</v>
          </cell>
          <cell r="G53">
            <v>1E-05</v>
          </cell>
          <cell r="I53" t="e">
            <v>#DIV/0!</v>
          </cell>
          <cell r="J53">
            <v>0</v>
          </cell>
          <cell r="L53" t="b">
            <v>0</v>
          </cell>
          <cell r="M53">
            <v>0</v>
          </cell>
          <cell r="N53">
            <v>0</v>
          </cell>
          <cell r="O53">
            <v>0</v>
          </cell>
          <cell r="S53">
            <v>0</v>
          </cell>
        </row>
        <row r="56">
          <cell r="F56" t="e">
            <v>#DIV/0!</v>
          </cell>
          <cell r="G56">
            <v>0</v>
          </cell>
          <cell r="I56">
            <v>1E-05</v>
          </cell>
          <cell r="J56">
            <v>1E-05</v>
          </cell>
          <cell r="L56" t="e">
            <v>#DIV/0!</v>
          </cell>
          <cell r="M56">
            <v>0</v>
          </cell>
          <cell r="N56">
            <v>0</v>
          </cell>
          <cell r="P56">
            <v>0</v>
          </cell>
          <cell r="R56">
            <v>0</v>
          </cell>
        </row>
        <row r="59">
          <cell r="F59">
            <v>0</v>
          </cell>
          <cell r="I5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ge1"/>
      <sheetName val="Page2"/>
      <sheetName val="Page3"/>
      <sheetName val="Page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mailto:rt.jackson@auckland.ac.nz"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epiq.co.nz/" TargetMode="External" /><Relationship Id="rId2" Type="http://schemas.openxmlformats.org/officeDocument/2006/relationships/hyperlink" Target="mailto:rt.jackson@auckland.ac.nz" TargetMode="Externa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sheetPr codeName="Sheet2">
    <pageSetUpPr fitToPage="1"/>
  </sheetPr>
  <dimension ref="A1:J23"/>
  <sheetViews>
    <sheetView zoomScalePageLayoutView="0" workbookViewId="0" topLeftCell="A1">
      <selection activeCell="A14" sqref="A14:J14"/>
    </sheetView>
  </sheetViews>
  <sheetFormatPr defaultColWidth="9.140625" defaultRowHeight="12.75"/>
  <cols>
    <col min="1" max="1" width="1.7109375" style="327" customWidth="1"/>
    <col min="2" max="2" width="12.28125" style="327" customWidth="1"/>
    <col min="3" max="3" width="9.7109375" style="327" customWidth="1"/>
    <col min="4" max="4" width="29.7109375" style="327" customWidth="1"/>
    <col min="5" max="5" width="5.421875" style="327" customWidth="1"/>
    <col min="6" max="6" width="26.421875" style="327" customWidth="1"/>
    <col min="7" max="7" width="5.421875" style="327" customWidth="1"/>
    <col min="8" max="8" width="20.8515625" style="327" customWidth="1"/>
    <col min="9" max="9" width="15.421875" style="327" customWidth="1"/>
    <col min="10" max="10" width="9.421875" style="327" customWidth="1"/>
    <col min="11" max="16384" width="9.140625" style="327" customWidth="1"/>
  </cols>
  <sheetData>
    <row r="1" spans="1:10" ht="27" customHeight="1">
      <c r="A1" s="326"/>
      <c r="B1" s="408" t="s">
        <v>31</v>
      </c>
      <c r="C1" s="409"/>
      <c r="D1" s="409"/>
      <c r="E1" s="409"/>
      <c r="F1" s="409"/>
      <c r="G1" s="409"/>
      <c r="H1" s="409"/>
      <c r="I1" s="409"/>
      <c r="J1" s="410"/>
    </row>
    <row r="2" spans="1:10" ht="27" customHeight="1">
      <c r="A2" s="328"/>
      <c r="B2" s="329"/>
      <c r="C2" s="330"/>
      <c r="D2" s="330"/>
      <c r="E2" s="330"/>
      <c r="F2" s="331" t="s">
        <v>41</v>
      </c>
      <c r="G2" s="330"/>
      <c r="H2" s="330"/>
      <c r="I2" s="330"/>
      <c r="J2" s="332"/>
    </row>
    <row r="3" spans="1:10" ht="19.5" customHeight="1">
      <c r="A3" s="333"/>
      <c r="B3" s="334"/>
      <c r="C3" s="334"/>
      <c r="D3" s="334"/>
      <c r="E3" s="334"/>
      <c r="F3" s="335" t="s">
        <v>66</v>
      </c>
      <c r="G3" s="334"/>
      <c r="H3" s="334"/>
      <c r="I3" s="334"/>
      <c r="J3" s="336"/>
    </row>
    <row r="4" spans="1:10" ht="70.5" customHeight="1">
      <c r="A4" s="337"/>
      <c r="B4" s="338"/>
      <c r="C4" s="411" t="s">
        <v>150</v>
      </c>
      <c r="D4" s="412"/>
      <c r="E4" s="339"/>
      <c r="F4" s="403" t="s">
        <v>115</v>
      </c>
      <c r="G4" s="340"/>
      <c r="H4" s="341"/>
      <c r="I4" s="342" t="s">
        <v>99</v>
      </c>
      <c r="J4" s="343"/>
    </row>
    <row r="5" spans="1:10" ht="15.75">
      <c r="A5" s="344"/>
      <c r="B5" s="345"/>
      <c r="C5" s="346"/>
      <c r="D5" s="347" t="s">
        <v>85</v>
      </c>
      <c r="E5" s="348"/>
      <c r="F5" s="404"/>
      <c r="G5" s="346"/>
      <c r="H5" s="413"/>
      <c r="I5" s="413"/>
      <c r="J5" s="349"/>
    </row>
    <row r="6" spans="1:10" ht="15.75" customHeight="1">
      <c r="A6" s="350"/>
      <c r="B6" s="414" t="s">
        <v>5</v>
      </c>
      <c r="C6" s="414"/>
      <c r="D6" s="351"/>
      <c r="E6" s="351"/>
      <c r="F6" s="351"/>
      <c r="G6" s="351"/>
      <c r="H6" s="351"/>
      <c r="I6" s="351"/>
      <c r="J6" s="352"/>
    </row>
    <row r="7" spans="1:10" ht="32.25" customHeight="1">
      <c r="A7" s="405" t="s">
        <v>79</v>
      </c>
      <c r="B7" s="406"/>
      <c r="C7" s="406"/>
      <c r="D7" s="406"/>
      <c r="E7" s="406"/>
      <c r="F7" s="406"/>
      <c r="G7" s="406"/>
      <c r="H7" s="406"/>
      <c r="I7" s="406"/>
      <c r="J7" s="407"/>
    </row>
    <row r="8" spans="1:10" ht="69.75" customHeight="1">
      <c r="A8" s="405" t="s">
        <v>145</v>
      </c>
      <c r="B8" s="406"/>
      <c r="C8" s="406"/>
      <c r="D8" s="406"/>
      <c r="E8" s="406"/>
      <c r="F8" s="406"/>
      <c r="G8" s="406"/>
      <c r="H8" s="406"/>
      <c r="I8" s="406"/>
      <c r="J8" s="407"/>
    </row>
    <row r="9" spans="1:10" ht="42" customHeight="1">
      <c r="A9" s="405" t="s">
        <v>0</v>
      </c>
      <c r="B9" s="406"/>
      <c r="C9" s="406"/>
      <c r="D9" s="406"/>
      <c r="E9" s="406"/>
      <c r="F9" s="406"/>
      <c r="G9" s="406"/>
      <c r="H9" s="406"/>
      <c r="I9" s="406"/>
      <c r="J9" s="407"/>
    </row>
    <row r="10" spans="1:10" ht="32.25" customHeight="1">
      <c r="A10" s="405" t="s">
        <v>6</v>
      </c>
      <c r="B10" s="406"/>
      <c r="C10" s="406"/>
      <c r="D10" s="406"/>
      <c r="E10" s="406"/>
      <c r="F10" s="406"/>
      <c r="G10" s="406"/>
      <c r="H10" s="406"/>
      <c r="I10" s="406"/>
      <c r="J10" s="407"/>
    </row>
    <row r="11" spans="1:10" ht="15.75" customHeight="1">
      <c r="A11" s="350"/>
      <c r="B11" s="415" t="s">
        <v>1</v>
      </c>
      <c r="C11" s="415"/>
      <c r="D11" s="415"/>
      <c r="E11" s="415"/>
      <c r="F11" s="415"/>
      <c r="G11" s="415"/>
      <c r="H11" s="415"/>
      <c r="I11" s="415"/>
      <c r="J11" s="352"/>
    </row>
    <row r="12" spans="1:10" ht="15.75" customHeight="1">
      <c r="A12" s="416" t="s">
        <v>81</v>
      </c>
      <c r="B12" s="417"/>
      <c r="C12" s="417"/>
      <c r="D12" s="417"/>
      <c r="E12" s="417"/>
      <c r="F12" s="417"/>
      <c r="G12" s="417"/>
      <c r="H12" s="417"/>
      <c r="I12" s="417"/>
      <c r="J12" s="418"/>
    </row>
    <row r="13" spans="1:10" ht="15.75" customHeight="1">
      <c r="A13" s="405" t="s">
        <v>82</v>
      </c>
      <c r="B13" s="419"/>
      <c r="C13" s="419"/>
      <c r="D13" s="419"/>
      <c r="E13" s="419"/>
      <c r="F13" s="419"/>
      <c r="G13" s="419"/>
      <c r="H13" s="419"/>
      <c r="I13" s="419"/>
      <c r="J13" s="420"/>
    </row>
    <row r="14" spans="1:10" ht="15.75" customHeight="1">
      <c r="A14" s="405" t="s">
        <v>229</v>
      </c>
      <c r="B14" s="406"/>
      <c r="C14" s="406"/>
      <c r="D14" s="406"/>
      <c r="E14" s="406"/>
      <c r="F14" s="406"/>
      <c r="G14" s="406"/>
      <c r="H14" s="406"/>
      <c r="I14" s="406"/>
      <c r="J14" s="407"/>
    </row>
    <row r="15" spans="1:10" ht="15.75" customHeight="1">
      <c r="A15" s="353"/>
      <c r="B15" s="415" t="s">
        <v>2</v>
      </c>
      <c r="C15" s="415"/>
      <c r="D15" s="415"/>
      <c r="E15" s="415"/>
      <c r="F15" s="415"/>
      <c r="G15" s="415"/>
      <c r="H15" s="415"/>
      <c r="I15" s="415"/>
      <c r="J15" s="354"/>
    </row>
    <row r="16" spans="1:10" ht="15.75" customHeight="1">
      <c r="A16" s="422" t="s">
        <v>3</v>
      </c>
      <c r="B16" s="423"/>
      <c r="C16" s="423"/>
      <c r="D16" s="423"/>
      <c r="E16" s="423"/>
      <c r="F16" s="423"/>
      <c r="G16" s="423"/>
      <c r="H16" s="423"/>
      <c r="I16" s="423"/>
      <c r="J16" s="424"/>
    </row>
    <row r="17" spans="1:10" ht="15.75" customHeight="1">
      <c r="A17" s="425" t="s">
        <v>90</v>
      </c>
      <c r="B17" s="426"/>
      <c r="C17" s="426"/>
      <c r="D17" s="426"/>
      <c r="E17" s="426"/>
      <c r="F17" s="426"/>
      <c r="G17" s="426"/>
      <c r="H17" s="426"/>
      <c r="I17" s="426"/>
      <c r="J17" s="427"/>
    </row>
    <row r="18" spans="1:10" ht="15.75" customHeight="1">
      <c r="A18" s="428" t="s">
        <v>91</v>
      </c>
      <c r="B18" s="429"/>
      <c r="C18" s="429"/>
      <c r="D18" s="429"/>
      <c r="E18" s="429"/>
      <c r="F18" s="429"/>
      <c r="G18" s="429"/>
      <c r="H18" s="429"/>
      <c r="I18" s="429"/>
      <c r="J18" s="430"/>
    </row>
    <row r="19" spans="1:10" ht="15.75" customHeight="1">
      <c r="A19" s="353"/>
      <c r="B19" s="431" t="s">
        <v>92</v>
      </c>
      <c r="C19" s="431"/>
      <c r="D19" s="355"/>
      <c r="E19" s="355"/>
      <c r="F19" s="355"/>
      <c r="G19" s="355"/>
      <c r="H19" s="355"/>
      <c r="I19" s="355"/>
      <c r="J19" s="354"/>
    </row>
    <row r="20" spans="1:10" ht="15" customHeight="1">
      <c r="A20" s="432" t="s">
        <v>19</v>
      </c>
      <c r="B20" s="433"/>
      <c r="C20" s="433"/>
      <c r="D20" s="433"/>
      <c r="E20" s="433"/>
      <c r="F20" s="433"/>
      <c r="G20" s="433"/>
      <c r="H20" s="433"/>
      <c r="I20" s="433"/>
      <c r="J20" s="434"/>
    </row>
    <row r="21" spans="1:10" ht="14.25" customHeight="1">
      <c r="A21" s="405" t="s">
        <v>24</v>
      </c>
      <c r="B21" s="406"/>
      <c r="C21" s="406"/>
      <c r="D21" s="406"/>
      <c r="E21" s="406"/>
      <c r="F21" s="406"/>
      <c r="G21" s="406"/>
      <c r="H21" s="406"/>
      <c r="I21" s="406"/>
      <c r="J21" s="407"/>
    </row>
    <row r="22" spans="1:10" ht="27" customHeight="1">
      <c r="A22" s="405" t="s">
        <v>38</v>
      </c>
      <c r="B22" s="406"/>
      <c r="C22" s="406"/>
      <c r="D22" s="406"/>
      <c r="E22" s="406"/>
      <c r="F22" s="406"/>
      <c r="G22" s="406"/>
      <c r="H22" s="406"/>
      <c r="I22" s="406"/>
      <c r="J22" s="407"/>
    </row>
    <row r="23" spans="1:10" ht="10.5" customHeight="1">
      <c r="A23" s="356"/>
      <c r="B23" s="357"/>
      <c r="C23" s="356"/>
      <c r="D23" s="356"/>
      <c r="E23" s="358"/>
      <c r="F23" s="358"/>
      <c r="G23" s="358"/>
      <c r="H23" s="359" t="s">
        <v>39</v>
      </c>
      <c r="I23" s="421" t="s">
        <v>40</v>
      </c>
      <c r="J23" s="421"/>
    </row>
  </sheetData>
  <sheetProtection sheet="1" objects="1" scenarios="1" selectLockedCells="1"/>
  <mergeCells count="22">
    <mergeCell ref="B15:I15"/>
    <mergeCell ref="A10:J10"/>
    <mergeCell ref="A22:J22"/>
    <mergeCell ref="I23:J23"/>
    <mergeCell ref="A16:J16"/>
    <mergeCell ref="A17:J17"/>
    <mergeCell ref="A18:J18"/>
    <mergeCell ref="B19:C19"/>
    <mergeCell ref="A20:J20"/>
    <mergeCell ref="A21:J21"/>
    <mergeCell ref="B11:I11"/>
    <mergeCell ref="A12:J12"/>
    <mergeCell ref="A13:J13"/>
    <mergeCell ref="A14:J14"/>
    <mergeCell ref="F4:F5"/>
    <mergeCell ref="A9:J9"/>
    <mergeCell ref="B1:J1"/>
    <mergeCell ref="C4:D4"/>
    <mergeCell ref="H5:I5"/>
    <mergeCell ref="B6:C6"/>
    <mergeCell ref="A7:J7"/>
    <mergeCell ref="A8:J8"/>
  </mergeCells>
  <dataValidations count="1">
    <dataValidation allowBlank="1" showInputMessage="1" showErrorMessage="1" promptTitle="Pop-up box" prompt="More information can be found in these pop-up boxes. Click and drag to move me!" sqref="A20:J20"/>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5"/>
  <drawing r:id="rId5"/>
  <legacyDrawing r:id="rId4"/>
</worksheet>
</file>

<file path=xl/worksheets/sheet2.xml><?xml version="1.0" encoding="utf-8"?>
<worksheet xmlns="http://schemas.openxmlformats.org/spreadsheetml/2006/main" xmlns:r="http://schemas.openxmlformats.org/officeDocument/2006/relationships">
  <sheetPr codeName="Sheet5">
    <pageSetUpPr fitToPage="1"/>
  </sheetPr>
  <dimension ref="A1:O31"/>
  <sheetViews>
    <sheetView showZeros="0" tabSelected="1" zoomScalePageLayoutView="0" workbookViewId="0" topLeftCell="A1">
      <selection activeCell="C11" sqref="C11:J11"/>
    </sheetView>
  </sheetViews>
  <sheetFormatPr defaultColWidth="9.140625" defaultRowHeight="12.75"/>
  <cols>
    <col min="1" max="1" width="1.421875" style="111" customWidth="1"/>
    <col min="2" max="2" width="10.7109375" style="51" customWidth="1"/>
    <col min="3" max="3" width="10.28125" style="111" customWidth="1"/>
    <col min="4" max="4" width="29.7109375" style="111" customWidth="1"/>
    <col min="5" max="5" width="5.421875" style="111" customWidth="1"/>
    <col min="6" max="6" width="26.421875" style="111" customWidth="1"/>
    <col min="7" max="7" width="5.421875" style="111" customWidth="1"/>
    <col min="8" max="8" width="20.8515625" style="111" customWidth="1"/>
    <col min="9" max="9" width="15.421875" style="111" customWidth="1"/>
    <col min="10" max="10" width="9.421875" style="111" customWidth="1"/>
    <col min="11" max="11" width="1.421875" style="111" customWidth="1"/>
    <col min="12" max="13" width="8.8515625" style="111" customWidth="1"/>
    <col min="14" max="16384" width="9.140625" style="111" customWidth="1"/>
  </cols>
  <sheetData>
    <row r="1" spans="1:10" s="149" customFormat="1" ht="24" customHeight="1">
      <c r="A1" s="150"/>
      <c r="B1" s="474" t="s">
        <v>31</v>
      </c>
      <c r="C1" s="475"/>
      <c r="D1" s="475"/>
      <c r="E1" s="475"/>
      <c r="F1" s="475"/>
      <c r="G1" s="475"/>
      <c r="H1" s="475"/>
      <c r="I1" s="475"/>
      <c r="J1" s="476"/>
    </row>
    <row r="2" spans="1:10" ht="24" customHeight="1">
      <c r="A2" s="165"/>
      <c r="B2" s="167"/>
      <c r="C2" s="167"/>
      <c r="D2" s="167"/>
      <c r="E2" s="167"/>
      <c r="F2" s="291" t="s">
        <v>88</v>
      </c>
      <c r="G2" s="167"/>
      <c r="H2" s="167"/>
      <c r="I2" s="167"/>
      <c r="J2" s="168"/>
    </row>
    <row r="3" spans="1:10" s="166" customFormat="1" ht="67.5" customHeight="1">
      <c r="A3" s="243"/>
      <c r="B3" s="244"/>
      <c r="C3" s="484" t="s">
        <v>150</v>
      </c>
      <c r="D3" s="485"/>
      <c r="E3" s="245"/>
      <c r="F3" s="246"/>
      <c r="G3" s="247"/>
      <c r="H3" s="248"/>
      <c r="I3" s="249" t="s">
        <v>99</v>
      </c>
      <c r="J3" s="250"/>
    </row>
    <row r="4" spans="1:10" s="180" customFormat="1" ht="13.5" customHeight="1">
      <c r="A4" s="251"/>
      <c r="B4" s="252"/>
      <c r="C4" s="253"/>
      <c r="D4" s="347" t="s">
        <v>85</v>
      </c>
      <c r="E4" s="254"/>
      <c r="F4" s="255"/>
      <c r="G4" s="253"/>
      <c r="H4" s="483"/>
      <c r="I4" s="483"/>
      <c r="J4" s="256"/>
    </row>
    <row r="5" spans="1:15" s="105" customFormat="1" ht="25.5" customHeight="1">
      <c r="A5" s="115"/>
      <c r="B5" s="479" t="s">
        <v>172</v>
      </c>
      <c r="C5" s="479"/>
      <c r="D5" s="116"/>
      <c r="E5" s="116"/>
      <c r="F5" s="116"/>
      <c r="G5" s="116"/>
      <c r="H5" s="116"/>
      <c r="I5" s="116"/>
      <c r="J5" s="117"/>
      <c r="L5" s="441" t="s">
        <v>23</v>
      </c>
      <c r="M5" s="442"/>
      <c r="N5" s="442"/>
      <c r="O5" s="443"/>
    </row>
    <row r="6" spans="1:15" s="105" customFormat="1" ht="25.5" customHeight="1">
      <c r="A6" s="459" t="s">
        <v>205</v>
      </c>
      <c r="B6" s="460"/>
      <c r="C6" s="461"/>
      <c r="D6" s="457"/>
      <c r="E6" s="458"/>
      <c r="F6" s="276" t="s">
        <v>43</v>
      </c>
      <c r="G6" s="487"/>
      <c r="H6" s="488"/>
      <c r="I6" s="488"/>
      <c r="J6" s="489"/>
      <c r="L6" s="444"/>
      <c r="M6" s="445"/>
      <c r="N6" s="445"/>
      <c r="O6" s="446"/>
    </row>
    <row r="7" spans="1:15" s="105" customFormat="1" ht="25.5" customHeight="1">
      <c r="A7" s="178"/>
      <c r="B7" s="462" t="s">
        <v>187</v>
      </c>
      <c r="C7" s="462"/>
      <c r="D7" s="179"/>
      <c r="E7" s="179"/>
      <c r="F7" s="179"/>
      <c r="G7" s="179"/>
      <c r="H7" s="179"/>
      <c r="I7" s="179"/>
      <c r="J7" s="275"/>
      <c r="L7" s="444"/>
      <c r="M7" s="445"/>
      <c r="N7" s="445"/>
      <c r="O7" s="446"/>
    </row>
    <row r="8" spans="1:15" s="112" customFormat="1" ht="162.75" customHeight="1" thickBot="1">
      <c r="A8" s="480" t="s">
        <v>234</v>
      </c>
      <c r="B8" s="481"/>
      <c r="C8" s="481"/>
      <c r="D8" s="481"/>
      <c r="E8" s="481"/>
      <c r="F8" s="481"/>
      <c r="G8" s="481"/>
      <c r="H8" s="481"/>
      <c r="I8" s="481"/>
      <c r="J8" s="482"/>
      <c r="L8" s="447"/>
      <c r="M8" s="448"/>
      <c r="N8" s="448"/>
      <c r="O8" s="449"/>
    </row>
    <row r="9" spans="1:10" s="105" customFormat="1" ht="25.5" customHeight="1">
      <c r="A9" s="133"/>
      <c r="B9" s="131" t="s">
        <v>125</v>
      </c>
      <c r="C9" s="134"/>
      <c r="D9" s="135"/>
      <c r="E9" s="135"/>
      <c r="F9" s="135"/>
      <c r="G9" s="135"/>
      <c r="H9" s="135"/>
      <c r="I9" s="135"/>
      <c r="J9" s="136"/>
    </row>
    <row r="10" spans="1:10" ht="42" customHeight="1">
      <c r="A10" s="453" t="s">
        <v>191</v>
      </c>
      <c r="B10" s="454"/>
      <c r="C10" s="468" t="s">
        <v>235</v>
      </c>
      <c r="D10" s="469"/>
      <c r="E10" s="469"/>
      <c r="F10" s="469"/>
      <c r="G10" s="469"/>
      <c r="H10" s="469"/>
      <c r="I10" s="469"/>
      <c r="J10" s="470"/>
    </row>
    <row r="11" spans="1:10" ht="42" customHeight="1">
      <c r="A11" s="453" t="s">
        <v>68</v>
      </c>
      <c r="B11" s="454"/>
      <c r="C11" s="468" t="s">
        <v>236</v>
      </c>
      <c r="D11" s="469"/>
      <c r="E11" s="469"/>
      <c r="F11" s="469"/>
      <c r="G11" s="469"/>
      <c r="H11" s="469"/>
      <c r="I11" s="469"/>
      <c r="J11" s="470"/>
    </row>
    <row r="12" spans="1:10" ht="42" customHeight="1">
      <c r="A12" s="466" t="s">
        <v>86</v>
      </c>
      <c r="B12" s="467"/>
      <c r="C12" s="468" t="s">
        <v>237</v>
      </c>
      <c r="D12" s="469"/>
      <c r="E12" s="469"/>
      <c r="F12" s="469"/>
      <c r="G12" s="469"/>
      <c r="H12" s="469"/>
      <c r="I12" s="469"/>
      <c r="J12" s="470"/>
    </row>
    <row r="13" spans="1:10" ht="42" customHeight="1">
      <c r="A13" s="121" t="s">
        <v>34</v>
      </c>
      <c r="B13" s="122"/>
      <c r="C13" s="468" t="s">
        <v>238</v>
      </c>
      <c r="D13" s="469"/>
      <c r="E13" s="469"/>
      <c r="F13" s="469"/>
      <c r="G13" s="469"/>
      <c r="H13" s="469"/>
      <c r="I13" s="469"/>
      <c r="J13" s="470"/>
    </row>
    <row r="14" spans="1:10" s="113" customFormat="1" ht="42" customHeight="1" thickBot="1">
      <c r="A14" s="123" t="s">
        <v>35</v>
      </c>
      <c r="B14" s="124"/>
      <c r="C14" s="463" t="s">
        <v>239</v>
      </c>
      <c r="D14" s="464"/>
      <c r="E14" s="464"/>
      <c r="F14" s="464"/>
      <c r="G14" s="464"/>
      <c r="H14" s="464"/>
      <c r="I14" s="464"/>
      <c r="J14" s="465"/>
    </row>
    <row r="15" spans="1:10" s="105" customFormat="1" ht="25.5" customHeight="1">
      <c r="A15" s="133"/>
      <c r="B15" s="109" t="s">
        <v>84</v>
      </c>
      <c r="C15" s="109"/>
      <c r="D15" s="109"/>
      <c r="E15" s="109"/>
      <c r="F15" s="109"/>
      <c r="G15" s="135"/>
      <c r="H15" s="135"/>
      <c r="I15" s="135"/>
      <c r="J15" s="136"/>
    </row>
    <row r="16" spans="1:10" s="105" customFormat="1" ht="25.5" customHeight="1">
      <c r="A16" s="115"/>
      <c r="B16" s="118" t="s">
        <v>100</v>
      </c>
      <c r="C16" s="118"/>
      <c r="D16" s="116"/>
      <c r="E16" s="116"/>
      <c r="F16" s="116"/>
      <c r="G16" s="116"/>
      <c r="H16" s="116"/>
      <c r="I16" s="116"/>
      <c r="J16" s="117"/>
    </row>
    <row r="17" spans="1:10" ht="25.5" customHeight="1">
      <c r="A17" s="450" t="s">
        <v>192</v>
      </c>
      <c r="B17" s="451"/>
      <c r="C17" s="452"/>
      <c r="D17" s="128" t="s">
        <v>98</v>
      </c>
      <c r="E17" s="127"/>
      <c r="F17" s="129" t="s">
        <v>211</v>
      </c>
      <c r="G17" s="183"/>
      <c r="H17" s="455" t="s">
        <v>186</v>
      </c>
      <c r="I17" s="456"/>
      <c r="J17" s="119"/>
    </row>
    <row r="18" spans="1:10" s="125" customFormat="1" ht="22.5" customHeight="1">
      <c r="A18" s="130"/>
      <c r="B18" s="471" t="s">
        <v>96</v>
      </c>
      <c r="C18" s="454"/>
      <c r="D18" s="319" t="s">
        <v>240</v>
      </c>
      <c r="E18" s="182" t="s">
        <v>170</v>
      </c>
      <c r="F18" s="319" t="s">
        <v>241</v>
      </c>
      <c r="G18" s="182" t="s">
        <v>170</v>
      </c>
      <c r="H18" s="468"/>
      <c r="I18" s="470"/>
      <c r="J18" s="182" t="s">
        <v>171</v>
      </c>
    </row>
    <row r="19" spans="1:10" s="125" customFormat="1" ht="22.5" customHeight="1">
      <c r="A19" s="130"/>
      <c r="B19" s="471" t="s">
        <v>193</v>
      </c>
      <c r="C19" s="454"/>
      <c r="D19" s="319" t="s">
        <v>242</v>
      </c>
      <c r="E19" s="182" t="s">
        <v>170</v>
      </c>
      <c r="F19" s="319"/>
      <c r="G19" s="182" t="s">
        <v>170</v>
      </c>
      <c r="H19" s="468"/>
      <c r="I19" s="470"/>
      <c r="J19" s="182" t="s">
        <v>171</v>
      </c>
    </row>
    <row r="20" spans="1:10" s="125" customFormat="1" ht="22.5" customHeight="1">
      <c r="A20" s="130"/>
      <c r="B20" s="471" t="s">
        <v>86</v>
      </c>
      <c r="C20" s="454"/>
      <c r="D20" s="319"/>
      <c r="E20" s="182" t="s">
        <v>170</v>
      </c>
      <c r="F20" s="319"/>
      <c r="G20" s="182" t="s">
        <v>170</v>
      </c>
      <c r="H20" s="468"/>
      <c r="I20" s="470"/>
      <c r="J20" s="182" t="s">
        <v>171</v>
      </c>
    </row>
    <row r="21" spans="1:10" s="125" customFormat="1" ht="22.5" customHeight="1">
      <c r="A21" s="130"/>
      <c r="B21" s="471" t="s">
        <v>34</v>
      </c>
      <c r="C21" s="454"/>
      <c r="D21" s="319"/>
      <c r="E21" s="182" t="s">
        <v>170</v>
      </c>
      <c r="F21" s="319"/>
      <c r="G21" s="182" t="s">
        <v>170</v>
      </c>
      <c r="H21" s="468"/>
      <c r="I21" s="470"/>
      <c r="J21" s="182" t="s">
        <v>171</v>
      </c>
    </row>
    <row r="22" spans="1:10" s="125" customFormat="1" ht="22.5" customHeight="1" thickBot="1">
      <c r="A22" s="171"/>
      <c r="B22" s="437" t="s">
        <v>35</v>
      </c>
      <c r="C22" s="438"/>
      <c r="D22" s="320"/>
      <c r="E22" s="181" t="s">
        <v>170</v>
      </c>
      <c r="F22" s="320"/>
      <c r="G22" s="181" t="s">
        <v>170</v>
      </c>
      <c r="H22" s="463"/>
      <c r="I22" s="465"/>
      <c r="J22" s="182" t="s">
        <v>171</v>
      </c>
    </row>
    <row r="23" spans="1:10" s="125" customFormat="1" ht="22.5" customHeight="1" thickBot="1">
      <c r="A23" s="295"/>
      <c r="B23" s="439" t="s">
        <v>153</v>
      </c>
      <c r="C23" s="440"/>
      <c r="D23" s="321" t="s">
        <v>243</v>
      </c>
      <c r="E23" s="301" t="s">
        <v>171</v>
      </c>
      <c r="F23" s="322" t="s">
        <v>244</v>
      </c>
      <c r="G23" s="301" t="s">
        <v>171</v>
      </c>
      <c r="H23" s="472"/>
      <c r="I23" s="473"/>
      <c r="J23" s="303"/>
    </row>
    <row r="24" spans="1:10" s="105" customFormat="1" ht="25.5" customHeight="1" thickBot="1">
      <c r="A24" s="300"/>
      <c r="B24" s="297" t="s">
        <v>64</v>
      </c>
      <c r="C24" s="297"/>
      <c r="D24" s="298"/>
      <c r="E24" s="298"/>
      <c r="F24" s="298"/>
      <c r="G24" s="298"/>
      <c r="H24" s="298"/>
      <c r="I24" s="298"/>
      <c r="J24" s="304"/>
    </row>
    <row r="25" spans="1:10" ht="25.5" customHeight="1">
      <c r="A25" s="299"/>
      <c r="B25" s="435" t="s">
        <v>166</v>
      </c>
      <c r="C25" s="436"/>
      <c r="D25" s="296" t="s">
        <v>32</v>
      </c>
      <c r="E25" s="477" t="s">
        <v>28</v>
      </c>
      <c r="F25" s="478"/>
      <c r="G25" s="477" t="s">
        <v>183</v>
      </c>
      <c r="H25" s="478"/>
      <c r="I25" s="490" t="s">
        <v>8</v>
      </c>
      <c r="J25" s="491"/>
    </row>
    <row r="26" spans="1:10" ht="25.5" customHeight="1" thickBot="1">
      <c r="A26" s="120"/>
      <c r="B26" s="401" t="s">
        <v>167</v>
      </c>
      <c r="C26" s="400"/>
      <c r="D26" s="221"/>
      <c r="E26" s="494"/>
      <c r="F26" s="495"/>
      <c r="G26" s="494">
        <v>17</v>
      </c>
      <c r="H26" s="495"/>
      <c r="I26" s="494"/>
      <c r="J26" s="495"/>
    </row>
    <row r="27" spans="1:10" s="105" customFormat="1" ht="25.5" customHeight="1">
      <c r="A27" s="115"/>
      <c r="B27" s="402" t="s">
        <v>189</v>
      </c>
      <c r="C27" s="402"/>
      <c r="D27" s="116"/>
      <c r="E27" s="116"/>
      <c r="F27" s="116"/>
      <c r="G27" s="116"/>
      <c r="H27" s="116"/>
      <c r="I27" s="116"/>
      <c r="J27" s="117"/>
    </row>
    <row r="28" spans="1:10" ht="70.5" customHeight="1" thickBot="1">
      <c r="A28" s="480" t="s">
        <v>196</v>
      </c>
      <c r="B28" s="492"/>
      <c r="C28" s="492"/>
      <c r="D28" s="492"/>
      <c r="E28" s="492"/>
      <c r="F28" s="492"/>
      <c r="G28" s="492"/>
      <c r="H28" s="492"/>
      <c r="I28" s="492"/>
      <c r="J28" s="493"/>
    </row>
    <row r="29" spans="1:10" s="105" customFormat="1" ht="25.5" customHeight="1">
      <c r="A29" s="115"/>
      <c r="B29" s="118" t="s">
        <v>206</v>
      </c>
      <c r="C29" s="118"/>
      <c r="D29" s="116"/>
      <c r="E29" s="116"/>
      <c r="F29" s="116"/>
      <c r="G29" s="116"/>
      <c r="H29" s="116"/>
      <c r="I29" s="116"/>
      <c r="J29" s="117"/>
    </row>
    <row r="30" spans="1:10" ht="82.5" customHeight="1" thickBot="1">
      <c r="A30" s="480"/>
      <c r="B30" s="492"/>
      <c r="C30" s="492"/>
      <c r="D30" s="492"/>
      <c r="E30" s="492"/>
      <c r="F30" s="492"/>
      <c r="G30" s="492"/>
      <c r="H30" s="492"/>
      <c r="I30" s="492"/>
      <c r="J30" s="493"/>
    </row>
    <row r="31" spans="1:10" ht="12.75">
      <c r="A31" s="302"/>
      <c r="B31" s="302"/>
      <c r="C31" s="302"/>
      <c r="D31" s="302"/>
      <c r="E31" s="302"/>
      <c r="F31" s="302"/>
      <c r="G31" s="302"/>
      <c r="H31" s="302" t="s">
        <v>42</v>
      </c>
      <c r="I31" s="486" t="s">
        <v>40</v>
      </c>
      <c r="J31" s="486"/>
    </row>
  </sheetData>
  <sheetProtection sheet="1" objects="1" scenarios="1" selectLockedCells="1"/>
  <mergeCells count="44">
    <mergeCell ref="I31:J31"/>
    <mergeCell ref="G6:J6"/>
    <mergeCell ref="G25:H25"/>
    <mergeCell ref="I25:J25"/>
    <mergeCell ref="A28:J28"/>
    <mergeCell ref="A30:J30"/>
    <mergeCell ref="E26:F26"/>
    <mergeCell ref="B19:C19"/>
    <mergeCell ref="I26:J26"/>
    <mergeCell ref="G26:H26"/>
    <mergeCell ref="B1:J1"/>
    <mergeCell ref="E25:F25"/>
    <mergeCell ref="B5:C5"/>
    <mergeCell ref="A8:J8"/>
    <mergeCell ref="A10:B10"/>
    <mergeCell ref="B18:C18"/>
    <mergeCell ref="H18:I18"/>
    <mergeCell ref="H19:I19"/>
    <mergeCell ref="H4:I4"/>
    <mergeCell ref="C3:D3"/>
    <mergeCell ref="H23:I23"/>
    <mergeCell ref="B20:C20"/>
    <mergeCell ref="H22:I22"/>
    <mergeCell ref="H20:I20"/>
    <mergeCell ref="H21:I21"/>
    <mergeCell ref="C11:J11"/>
    <mergeCell ref="C12:J12"/>
    <mergeCell ref="C13:J13"/>
    <mergeCell ref="B21:C21"/>
    <mergeCell ref="L5:O8"/>
    <mergeCell ref="A17:C17"/>
    <mergeCell ref="A11:B11"/>
    <mergeCell ref="H17:I17"/>
    <mergeCell ref="D6:E6"/>
    <mergeCell ref="A6:C6"/>
    <mergeCell ref="B7:C7"/>
    <mergeCell ref="C14:J14"/>
    <mergeCell ref="A12:B12"/>
    <mergeCell ref="C10:J10"/>
    <mergeCell ref="B27:C27"/>
    <mergeCell ref="B26:C26"/>
    <mergeCell ref="B25:C25"/>
    <mergeCell ref="B22:C22"/>
    <mergeCell ref="B23:C23"/>
  </mergeCells>
  <dataValidations count="25">
    <dataValidation allowBlank="1" showInputMessage="1" showErrorMessage="1" promptTitle="Participant population" prompt="Who are the person(s) in your scenario?&#10;How would you describe them in terms of medical condition, age, sex etc?" sqref="C10"/>
    <dataValidation allowBlank="1" showInputMessage="1" showErrorMessage="1" promptTitle="Outcomes" prompt="What outcomes are important for your scenario?&#10;Describe how they would be identified." sqref="C13"/>
    <dataValidation allowBlank="1" showInputMessage="1" showErrorMessage="1" promptTitle="Time" prompt="What is a realistic timeframe for those outcomes for the person(s) in your scenario?" sqref="C14"/>
    <dataValidation allowBlank="1" showInputMessage="1" showErrorMessage="1" promptTitle="Search terms" prompt="Write in your key search terms for at least participant population, exposure and comparison.  Outcomes and time-frames may not be so useful for searching.&#10;Include relevant synonyms under each heading.&#10; " sqref="A18:A23 B22:C22 B19:B21"/>
    <dataValidation type="whole" allowBlank="1" showInputMessage="1" showErrorMessage="1" promptTitle="Number of hits" prompt="Number of publications (hits) from overall best search strategy for Cochrane. There are few (any?) Cochrane reviews of prognostic/risk factor studies, however the control (usual care or placebo) groups of trials may be appropriate for prognostic studies" sqref="D26">
      <formula1>0</formula1>
      <formula2>50000</formula2>
    </dataValidation>
    <dataValidation allowBlank="1" showInputMessage="1" showErrorMessage="1" promptTitle="Justification" prompt="Explain the reason you chose this publication for evaluation." sqref="A30"/>
    <dataValidation allowBlank="1" showInputMessage="1" showErrorMessage="1" promptTitle="PECOT terms" prompt="consider terms in each of the PECOT categories, The comparison is not typically used as a search term in prognostic studies.  Consider truncating each word and adding an '*' e.g. child* rather than children" sqref="B15:B16"/>
    <dataValidation allowBlank="1" showInputMessage="1" showErrorMessage="1" promptTitle="Which databases" prompt="Try Cochrane first for therapy studies" sqref="B24"/>
    <dataValidation allowBlank="1" showInputMessage="1" showErrorMessage="1" promptTitle="Other databases" prompt="If you used databases other than PubMed or Ovid Medline, enter the name, e.g. Embase.  " sqref="I25:J25"/>
    <dataValidation allowBlank="1" showInputMessage="1" showErrorMessage="1" promptTitle="Comparison" prompt="There may or may not be a comparison group for your scenario, e.g. other patients with similar signs &amp; symptoms except prognostic/risk factor of interest?&#10;Be specific, e.g. how defined? when? how measured?" sqref="C12:J12"/>
    <dataValidation allowBlank="1" showInputMessage="1" showErrorMessage="1" promptTitle="Other databases" sqref="G25:H25"/>
    <dataValidation type="whole" allowBlank="1" showInputMessage="1" showErrorMessage="1" promptTitle="Number of hits" prompt="Search PubMed or Ovid Medline.&#10;Enter the name and number of publications (hits) from overall best search strategy for each database you have used." sqref="G26:H26">
      <formula1>0</formula1>
      <formula2>50000</formula2>
    </dataValidation>
    <dataValidation type="whole" allowBlank="1" showInputMessage="1" showErrorMessage="1" promptTitle="Number of hits" prompt="Number of publications (hits) from overall best search strategy for this database." sqref="I26:J26">
      <formula1>0</formula1>
      <formula2>50000</formula2>
    </dataValidation>
    <dataValidation allowBlank="1" showInputMessage="1" showErrorMessage="1" promptTitle="Primary search term (MESH)" prompt="Write in your key search terms for at least participant population, exposure and outcomes.  Comparison and time-frames may not be so useful for searching.&#10;Include relevant synonyms under each heading.&#10; Use MESH terms (from PubMed) if at all possible." sqref="D18:D21"/>
    <dataValidation allowBlank="1" showInputMessage="1" showErrorMessage="1" promptTitle="Evidence selected" prompt="Enter the full citation of the publication you have selected to evaluate." sqref="A28:J28"/>
    <dataValidation type="whole" allowBlank="1" showInputMessage="1" showErrorMessage="1" sqref="E26:F26">
      <formula1>0</formula1>
      <formula2>50000</formula2>
    </dataValidation>
    <dataValidation allowBlank="1" showInputMessage="1" showErrorMessage="1" promptTitle="CATMaker's email address" prompt="We encourage sharing of CATs.  &#10;An email address will facilitate feedback." sqref="G6:J6"/>
    <dataValidation allowBlank="1" showInputMessage="1" showErrorMessage="1" promptTitle="CATMaker's name &amp; date" prompt="Enter your name - i.e. the name of the person making this form and the date you made the CAT" sqref="D6:E6"/>
    <dataValidation allowBlank="1" showInputMessage="1" showErrorMessage="1" promptTitle="Search terms" prompt="Write in your key search terms for at least participant population, exposure and outcomes.  Comparison and time-frames may not be so useful for searching.&#10;Include relevant synonyms under each heading.&#10;Time in PECOT is seldom relevant for searching&#10; " sqref="D22"/>
    <dataValidation allowBlank="1" showInputMessage="1" showErrorMessage="1" promptTitle="Synonym 1" prompt="Write in your key search terms for at least participant population, exposure and outcomes.  Comparison and time-frames may not be so useful for searching.&#10;Include relevant synonyms under each heading." sqref="F18:F22"/>
    <dataValidation allowBlank="1" showInputMessage="1" showErrorMessage="1" promptTitle="Synonym 2" prompt="Write in your key search terms for at least participant population, exposure and outcomes.  Comparison and time-frames may not be so useful for searching.&#10;Include relevant synonyms under each heading." sqref="H18:I22"/>
    <dataValidation allowBlank="1" showInputMessage="1" showErrorMessage="1" promptTitle="Scenario" prompt="What situation was it that led you to seek an answer from the literature?&#10;In what setting?  &#10;What sort of patient?&#10;What prognostic/risk factors?&#10;What outcomes?" sqref="A8:J8"/>
    <dataValidation allowBlank="1" showInputMessage="1" showErrorMessage="1" promptTitle="Exposure" prompt="What prognostic / risk factor(s) are you interested in for your scenario?&#10;Be specific, e.g. how defined? when? how measured?" sqref="C11:J11"/>
    <dataValidation allowBlank="1" showInputMessage="1" showErrorMessage="1" promptTitle="Filters &amp; limits" prompt="PubMed clinical queries has filters (eg study type) that can be used to help focus your search. Medline uses limits (eg age, English language, years) " sqref="B23:C23 H23:I23 F23"/>
    <dataValidation allowBlank="1" showInputMessage="1" showErrorMessage="1" promptTitle="Filters &amp; limits" prompt=" PubMed clinical queries has filters (eg study type) that can be used to help focus your search. Medline uses limits (eg age, English language, years) " sqref="D23"/>
  </dataValidations>
  <hyperlinks>
    <hyperlink ref="D4" r:id="rId1" display="www.epiq.co.nz"/>
    <hyperlink ref="I31" r:id="rId2" display="rt.jackson@auckland.ac.nz"/>
  </hyperlinks>
  <printOptions horizontalCentered="1"/>
  <pageMargins left="0.5118110236220472" right="0.4330708661417323" top="0.2755905511811024" bottom="0.5905511811023623" header="0.07874015748031496" footer="0.3937007874015748"/>
  <pageSetup fitToHeight="1" fitToWidth="1" horizontalDpi="600" verticalDpi="600" orientation="portrait" paperSize="9" scale="64"/>
  <headerFooter alignWithMargins="0">
    <oddFooter xml:space="preserve">&amp;L&amp;8&amp;F, &amp;A
&amp;D&amp;R&amp;8Page 1
Copyright © 2004 Rod Jackson, University of Auckland </oddFooter>
  </headerFooter>
  <drawing r:id="rId3"/>
</worksheet>
</file>

<file path=xl/worksheets/sheet3.xml><?xml version="1.0" encoding="utf-8"?>
<worksheet xmlns="http://schemas.openxmlformats.org/spreadsheetml/2006/main" xmlns:r="http://schemas.openxmlformats.org/officeDocument/2006/relationships">
  <sheetPr codeName="Sheet1">
    <pageSetUpPr fitToPage="1"/>
  </sheetPr>
  <dimension ref="A1:AB74"/>
  <sheetViews>
    <sheetView showGridLines="0" showZeros="0" zoomScale="125" zoomScaleNormal="125" zoomScalePageLayoutView="0" workbookViewId="0" topLeftCell="A14">
      <selection activeCell="N50" sqref="N50:T56"/>
    </sheetView>
  </sheetViews>
  <sheetFormatPr defaultColWidth="9.140625" defaultRowHeight="12.75"/>
  <cols>
    <col min="1" max="1" width="3.8515625" style="2" customWidth="1"/>
    <col min="2" max="2" width="2.28125" style="2" customWidth="1"/>
    <col min="3" max="3" width="14.421875" style="2" customWidth="1"/>
    <col min="4" max="4" width="8.8515625" style="2" customWidth="1"/>
    <col min="5" max="5" width="1.421875" style="2" customWidth="1"/>
    <col min="6" max="10" width="5.8515625" style="2" customWidth="1"/>
    <col min="11" max="11" width="7.00390625" style="2" customWidth="1"/>
    <col min="12" max="17" width="6.00390625" style="2" customWidth="1"/>
    <col min="18" max="20" width="5.421875" style="2" customWidth="1"/>
    <col min="21" max="21" width="1.421875" style="2" customWidth="1"/>
    <col min="22" max="16384" width="9.140625" style="2" customWidth="1"/>
  </cols>
  <sheetData>
    <row r="1" spans="1:20" ht="18.75" customHeight="1">
      <c r="A1" s="169"/>
      <c r="B1" s="170"/>
      <c r="C1" s="170"/>
      <c r="D1" s="170"/>
      <c r="E1" s="170"/>
      <c r="F1" s="170"/>
      <c r="G1" s="170"/>
      <c r="H1" s="170"/>
      <c r="I1" s="170"/>
      <c r="J1" s="290" t="str">
        <f>Page1!F2</f>
        <v>Prognostic and Risk Factor Studies</v>
      </c>
      <c r="K1" s="170"/>
      <c r="L1" s="170"/>
      <c r="M1" s="170"/>
      <c r="N1" s="170"/>
      <c r="O1" s="170"/>
      <c r="P1" s="170"/>
      <c r="Q1" s="170"/>
      <c r="R1" s="170"/>
      <c r="S1" s="170"/>
      <c r="T1" s="172"/>
    </row>
    <row r="2" spans="1:28" ht="18.75" customHeight="1">
      <c r="A2" s="145" t="s">
        <v>53</v>
      </c>
      <c r="B2" s="140"/>
      <c r="C2" s="140"/>
      <c r="D2" s="140"/>
      <c r="E2" s="140"/>
      <c r="F2" s="140"/>
      <c r="G2" s="140"/>
      <c r="H2" s="140"/>
      <c r="I2" s="140"/>
      <c r="J2" s="140"/>
      <c r="K2" s="140"/>
      <c r="L2" s="140"/>
      <c r="M2" s="140"/>
      <c r="N2" s="140"/>
      <c r="O2" s="140"/>
      <c r="P2" s="140"/>
      <c r="Q2" s="140"/>
      <c r="R2" s="140"/>
      <c r="S2" s="140"/>
      <c r="T2" s="141"/>
      <c r="U2" s="10"/>
      <c r="V2" s="93"/>
      <c r="W2" s="93"/>
      <c r="X2" s="93"/>
      <c r="Y2" s="93"/>
      <c r="Z2" s="93"/>
      <c r="AA2" s="93"/>
      <c r="AB2" s="93"/>
    </row>
    <row r="3" spans="1:28" ht="18.75" customHeight="1">
      <c r="A3" s="142"/>
      <c r="B3" s="143" t="s">
        <v>152</v>
      </c>
      <c r="C3" s="143"/>
      <c r="D3" s="143"/>
      <c r="E3" s="143"/>
      <c r="F3" s="143"/>
      <c r="G3" s="143"/>
      <c r="H3" s="143"/>
      <c r="I3" s="143"/>
      <c r="J3" s="143"/>
      <c r="K3" s="143"/>
      <c r="L3" s="143"/>
      <c r="M3" s="143"/>
      <c r="N3" s="143"/>
      <c r="O3" s="143"/>
      <c r="P3" s="143"/>
      <c r="Q3" s="143"/>
      <c r="R3" s="143"/>
      <c r="S3" s="143"/>
      <c r="T3" s="144"/>
      <c r="U3" s="10"/>
      <c r="V3" s="93"/>
      <c r="W3" s="93"/>
      <c r="X3" s="93"/>
      <c r="Y3" s="93"/>
      <c r="Z3" s="93"/>
      <c r="AA3" s="93"/>
      <c r="AB3" s="93"/>
    </row>
    <row r="4" spans="1:28" s="105" customFormat="1" ht="27" customHeight="1">
      <c r="A4" s="177"/>
      <c r="B4" s="578" t="s">
        <v>180</v>
      </c>
      <c r="C4" s="579"/>
      <c r="D4" s="468"/>
      <c r="E4" s="470"/>
      <c r="F4" s="580" t="s">
        <v>104</v>
      </c>
      <c r="G4" s="579"/>
      <c r="H4" s="581"/>
      <c r="I4" s="470"/>
      <c r="J4" s="580" t="s">
        <v>137</v>
      </c>
      <c r="K4" s="579"/>
      <c r="L4" s="595"/>
      <c r="M4" s="596"/>
      <c r="N4" s="596"/>
      <c r="O4" s="596"/>
      <c r="P4" s="596"/>
      <c r="Q4" s="596"/>
      <c r="R4" s="596"/>
      <c r="S4" s="596"/>
      <c r="T4" s="597"/>
      <c r="U4" s="104"/>
      <c r="V4" s="93"/>
      <c r="W4" s="93"/>
      <c r="X4" s="93"/>
      <c r="Y4" s="93"/>
      <c r="Z4" s="93"/>
      <c r="AA4" s="93"/>
      <c r="AB4" s="93"/>
    </row>
    <row r="5" spans="1:28" ht="17.25" customHeight="1">
      <c r="A5" s="565" t="s">
        <v>55</v>
      </c>
      <c r="B5" s="239"/>
      <c r="C5" s="224"/>
      <c r="D5" s="240"/>
      <c r="E5" s="20"/>
      <c r="G5" s="20"/>
      <c r="H5" s="20"/>
      <c r="I5" s="20"/>
      <c r="J5" s="91"/>
      <c r="K5" s="91"/>
      <c r="L5" s="518" t="s">
        <v>213</v>
      </c>
      <c r="M5" s="519"/>
      <c r="N5" s="525" t="s">
        <v>197</v>
      </c>
      <c r="O5" s="526"/>
      <c r="P5" s="526"/>
      <c r="Q5" s="526"/>
      <c r="R5" s="526"/>
      <c r="S5" s="526"/>
      <c r="T5" s="527"/>
      <c r="U5" s="10"/>
      <c r="V5" s="93"/>
      <c r="W5" s="93"/>
      <c r="X5" s="93"/>
      <c r="Y5" s="93"/>
      <c r="Z5" s="93"/>
      <c r="AA5" s="93"/>
      <c r="AB5" s="93"/>
    </row>
    <row r="6" spans="1:28" ht="20.25" customHeight="1">
      <c r="A6" s="566"/>
      <c r="B6" s="241"/>
      <c r="C6" s="598" t="s">
        <v>149</v>
      </c>
      <c r="D6" s="598"/>
      <c r="E6" s="51"/>
      <c r="F6" s="369"/>
      <c r="G6" s="369" t="s">
        <v>25</v>
      </c>
      <c r="H6" s="51"/>
      <c r="I6" s="93"/>
      <c r="J6" s="93"/>
      <c r="L6" s="518"/>
      <c r="M6" s="519"/>
      <c r="N6" s="525"/>
      <c r="O6" s="526"/>
      <c r="P6" s="526"/>
      <c r="Q6" s="526"/>
      <c r="R6" s="526"/>
      <c r="S6" s="526"/>
      <c r="T6" s="527"/>
      <c r="U6" s="10"/>
      <c r="V6" s="93"/>
      <c r="W6" s="93"/>
      <c r="X6" s="93"/>
      <c r="Y6" s="93"/>
      <c r="Z6" s="93"/>
      <c r="AA6" s="93"/>
      <c r="AB6" s="93"/>
    </row>
    <row r="7" spans="1:28" ht="9.75" customHeight="1">
      <c r="A7" s="566"/>
      <c r="B7" s="241"/>
      <c r="C7" s="598"/>
      <c r="D7" s="598"/>
      <c r="E7" s="51"/>
      <c r="F7" s="51"/>
      <c r="L7" s="520"/>
      <c r="M7" s="521"/>
      <c r="N7" s="528"/>
      <c r="O7" s="529"/>
      <c r="P7" s="529"/>
      <c r="Q7" s="529"/>
      <c r="R7" s="529"/>
      <c r="S7" s="529"/>
      <c r="T7" s="530"/>
      <c r="U7" s="10"/>
      <c r="V7" s="93"/>
      <c r="W7" s="93"/>
      <c r="X7" s="93"/>
      <c r="Y7" s="93"/>
      <c r="Z7" s="93"/>
      <c r="AA7" s="93"/>
      <c r="AB7" s="93"/>
    </row>
    <row r="8" spans="1:28" ht="12.75" customHeight="1" thickBot="1">
      <c r="A8" s="566"/>
      <c r="B8" s="241"/>
      <c r="C8" s="241"/>
      <c r="D8" s="241"/>
      <c r="E8" s="51"/>
      <c r="F8" s="51"/>
      <c r="G8" s="2" t="s">
        <v>30</v>
      </c>
      <c r="I8" s="4"/>
      <c r="L8" s="518" t="s">
        <v>95</v>
      </c>
      <c r="M8" s="519"/>
      <c r="N8" s="522" t="s">
        <v>198</v>
      </c>
      <c r="O8" s="523"/>
      <c r="P8" s="523"/>
      <c r="Q8" s="523"/>
      <c r="R8" s="523"/>
      <c r="S8" s="523"/>
      <c r="T8" s="524"/>
      <c r="U8" s="10"/>
      <c r="Y8" s="93"/>
      <c r="Z8" s="93"/>
      <c r="AA8" s="93"/>
      <c r="AB8" s="93"/>
    </row>
    <row r="9" spans="1:28" ht="12.75" customHeight="1">
      <c r="A9" s="566"/>
      <c r="B9" s="242"/>
      <c r="C9" s="241"/>
      <c r="D9" s="241"/>
      <c r="E9" s="51"/>
      <c r="F9" s="51"/>
      <c r="L9" s="518"/>
      <c r="M9" s="519"/>
      <c r="N9" s="525"/>
      <c r="O9" s="526"/>
      <c r="P9" s="526"/>
      <c r="Q9" s="526"/>
      <c r="R9" s="526"/>
      <c r="S9" s="526"/>
      <c r="T9" s="527"/>
      <c r="U9" s="3"/>
      <c r="V9" s="259" t="s">
        <v>60</v>
      </c>
      <c r="W9" s="260"/>
      <c r="X9" s="261"/>
      <c r="Y9" s="93"/>
      <c r="Z9" s="93"/>
      <c r="AA9" s="93"/>
      <c r="AB9" s="93"/>
    </row>
    <row r="10" spans="1:28" ht="12.75" customHeight="1">
      <c r="A10" s="566"/>
      <c r="B10" s="241"/>
      <c r="C10" s="241"/>
      <c r="D10" s="241"/>
      <c r="E10" s="51"/>
      <c r="F10" s="51"/>
      <c r="J10" s="4"/>
      <c r="L10" s="518"/>
      <c r="M10" s="519"/>
      <c r="N10" s="525"/>
      <c r="O10" s="526"/>
      <c r="P10" s="526"/>
      <c r="Q10" s="526"/>
      <c r="R10" s="526"/>
      <c r="S10" s="526"/>
      <c r="T10" s="527"/>
      <c r="U10" s="3"/>
      <c r="V10" s="540" t="s">
        <v>151</v>
      </c>
      <c r="W10" s="541"/>
      <c r="X10" s="542"/>
      <c r="Y10" s="93"/>
      <c r="Z10" s="93"/>
      <c r="AA10" s="93"/>
      <c r="AB10" s="93"/>
    </row>
    <row r="11" spans="1:28" ht="14.25" customHeight="1">
      <c r="A11" s="566"/>
      <c r="B11" s="242"/>
      <c r="C11" s="241"/>
      <c r="D11" s="241"/>
      <c r="E11" s="50"/>
      <c r="F11" s="50"/>
      <c r="H11" s="92" t="s">
        <v>52</v>
      </c>
      <c r="J11" s="4"/>
      <c r="L11" s="518"/>
      <c r="M11" s="519"/>
      <c r="N11" s="525"/>
      <c r="O11" s="526"/>
      <c r="P11" s="526"/>
      <c r="Q11" s="526"/>
      <c r="R11" s="526"/>
      <c r="S11" s="526"/>
      <c r="T11" s="527"/>
      <c r="U11" s="3"/>
      <c r="V11" s="540"/>
      <c r="W11" s="541"/>
      <c r="X11" s="542"/>
      <c r="Y11" s="93"/>
      <c r="Z11" s="93"/>
      <c r="AA11" s="93"/>
      <c r="AB11" s="93"/>
    </row>
    <row r="12" spans="1:28" ht="12.75" customHeight="1">
      <c r="A12" s="566"/>
      <c r="B12" s="242"/>
      <c r="C12" s="242"/>
      <c r="D12" s="242"/>
      <c r="E12" s="213"/>
      <c r="F12" s="213"/>
      <c r="H12" s="505" t="s">
        <v>45</v>
      </c>
      <c r="I12" s="505"/>
      <c r="L12" s="518"/>
      <c r="M12" s="519"/>
      <c r="N12" s="525"/>
      <c r="O12" s="526"/>
      <c r="P12" s="526"/>
      <c r="Q12" s="526"/>
      <c r="R12" s="526"/>
      <c r="S12" s="526"/>
      <c r="T12" s="527"/>
      <c r="U12" s="3"/>
      <c r="V12" s="540"/>
      <c r="W12" s="541"/>
      <c r="X12" s="542"/>
      <c r="Y12" s="93"/>
      <c r="Z12" s="93"/>
      <c r="AA12" s="93"/>
      <c r="AB12" s="93"/>
    </row>
    <row r="13" spans="1:28" ht="12.75" customHeight="1">
      <c r="A13" s="566"/>
      <c r="B13" s="242"/>
      <c r="C13" s="242"/>
      <c r="D13" s="242"/>
      <c r="H13" s="569">
        <v>148</v>
      </c>
      <c r="I13" s="569"/>
      <c r="L13" s="520"/>
      <c r="M13" s="521"/>
      <c r="N13" s="528"/>
      <c r="O13" s="529"/>
      <c r="P13" s="529"/>
      <c r="Q13" s="529"/>
      <c r="R13" s="529"/>
      <c r="S13" s="529"/>
      <c r="T13" s="530"/>
      <c r="U13" s="3"/>
      <c r="V13" s="506" t="s">
        <v>116</v>
      </c>
      <c r="W13" s="507"/>
      <c r="X13" s="508"/>
      <c r="Y13" s="93"/>
      <c r="Z13" s="93"/>
      <c r="AA13" s="93"/>
      <c r="AB13" s="93"/>
    </row>
    <row r="14" spans="1:24" ht="12.75" customHeight="1">
      <c r="A14" s="566"/>
      <c r="B14" s="5"/>
      <c r="C14" s="5"/>
      <c r="D14" s="5"/>
      <c r="L14" s="584" t="s">
        <v>143</v>
      </c>
      <c r="M14" s="585"/>
      <c r="N14" s="522" t="s">
        <v>199</v>
      </c>
      <c r="O14" s="523"/>
      <c r="P14" s="523"/>
      <c r="Q14" s="523"/>
      <c r="R14" s="523"/>
      <c r="S14" s="523"/>
      <c r="T14" s="524"/>
      <c r="U14" s="3"/>
      <c r="V14" s="506"/>
      <c r="W14" s="507"/>
      <c r="X14" s="508"/>
    </row>
    <row r="15" spans="1:24" ht="12.75" customHeight="1" thickBot="1">
      <c r="A15" s="566"/>
      <c r="B15" s="106"/>
      <c r="C15" s="106"/>
      <c r="D15" s="6"/>
      <c r="L15" s="518"/>
      <c r="M15" s="519"/>
      <c r="N15" s="525"/>
      <c r="O15" s="526"/>
      <c r="P15" s="526"/>
      <c r="Q15" s="526"/>
      <c r="R15" s="526"/>
      <c r="S15" s="526"/>
      <c r="T15" s="527"/>
      <c r="U15" s="3"/>
      <c r="V15" s="509"/>
      <c r="W15" s="510"/>
      <c r="X15" s="511"/>
    </row>
    <row r="16" spans="1:24" ht="12.75" customHeight="1">
      <c r="A16" s="566"/>
      <c r="B16" s="106"/>
      <c r="C16" s="106"/>
      <c r="D16" s="6"/>
      <c r="L16" s="518"/>
      <c r="M16" s="519"/>
      <c r="N16" s="525"/>
      <c r="O16" s="526"/>
      <c r="P16" s="526"/>
      <c r="Q16" s="526"/>
      <c r="R16" s="526"/>
      <c r="S16" s="526"/>
      <c r="T16" s="527"/>
      <c r="U16" s="3"/>
      <c r="V16" s="496" t="s">
        <v>4</v>
      </c>
      <c r="W16" s="497"/>
      <c r="X16" s="498"/>
    </row>
    <row r="17" spans="1:24" ht="12.75" customHeight="1">
      <c r="A17" s="567"/>
      <c r="B17" s="10"/>
      <c r="C17" s="10"/>
      <c r="L17" s="520"/>
      <c r="M17" s="521"/>
      <c r="N17" s="528"/>
      <c r="O17" s="529"/>
      <c r="P17" s="529"/>
      <c r="Q17" s="529"/>
      <c r="R17" s="529"/>
      <c r="S17" s="529"/>
      <c r="T17" s="530"/>
      <c r="U17" s="3"/>
      <c r="V17" s="499"/>
      <c r="W17" s="500"/>
      <c r="X17" s="501"/>
    </row>
    <row r="18" spans="1:24" ht="12.75" customHeight="1">
      <c r="A18" s="565" t="s">
        <v>65</v>
      </c>
      <c r="B18" s="100"/>
      <c r="C18" s="97"/>
      <c r="D18" s="97"/>
      <c r="E18" s="97"/>
      <c r="F18" s="97"/>
      <c r="G18" s="97"/>
      <c r="H18" s="97"/>
      <c r="I18" s="194"/>
      <c r="J18" s="97"/>
      <c r="K18" s="98"/>
      <c r="L18" s="512" t="s">
        <v>210</v>
      </c>
      <c r="M18" s="513"/>
      <c r="N18" s="522" t="s">
        <v>141</v>
      </c>
      <c r="O18" s="523"/>
      <c r="P18" s="523"/>
      <c r="Q18" s="523"/>
      <c r="R18" s="523"/>
      <c r="S18" s="523"/>
      <c r="T18" s="524"/>
      <c r="U18" s="3"/>
      <c r="V18" s="499"/>
      <c r="W18" s="500"/>
      <c r="X18" s="501"/>
    </row>
    <row r="19" spans="1:24" ht="12.75" customHeight="1">
      <c r="A19" s="576"/>
      <c r="B19" s="96"/>
      <c r="C19" s="15"/>
      <c r="D19" s="94"/>
      <c r="E19" s="94"/>
      <c r="F19" s="95"/>
      <c r="G19" s="94"/>
      <c r="H19" s="107" t="s">
        <v>136</v>
      </c>
      <c r="I19" s="108" t="s">
        <v>174</v>
      </c>
      <c r="J19" s="10"/>
      <c r="K19" s="99"/>
      <c r="L19" s="514"/>
      <c r="M19" s="515"/>
      <c r="N19" s="525"/>
      <c r="O19" s="526"/>
      <c r="P19" s="526"/>
      <c r="Q19" s="526"/>
      <c r="R19" s="526"/>
      <c r="S19" s="526"/>
      <c r="T19" s="527"/>
      <c r="U19" s="3"/>
      <c r="V19" s="499"/>
      <c r="W19" s="500"/>
      <c r="X19" s="501"/>
    </row>
    <row r="20" spans="1:24" ht="12.75" customHeight="1">
      <c r="A20" s="576"/>
      <c r="B20" s="3"/>
      <c r="C20" s="10"/>
      <c r="D20" s="10"/>
      <c r="E20" s="10"/>
      <c r="F20" s="10"/>
      <c r="G20" s="10"/>
      <c r="H20" s="55" t="s">
        <v>121</v>
      </c>
      <c r="I20" s="58" t="s">
        <v>122</v>
      </c>
      <c r="J20" s="10"/>
      <c r="K20" s="99"/>
      <c r="L20" s="514"/>
      <c r="M20" s="515"/>
      <c r="N20" s="525"/>
      <c r="O20" s="526"/>
      <c r="P20" s="526"/>
      <c r="Q20" s="526"/>
      <c r="R20" s="526"/>
      <c r="S20" s="526"/>
      <c r="T20" s="527"/>
      <c r="U20" s="3"/>
      <c r="V20" s="499"/>
      <c r="W20" s="500"/>
      <c r="X20" s="501"/>
    </row>
    <row r="21" spans="1:24" ht="12.75" customHeight="1">
      <c r="A21" s="576"/>
      <c r="B21" s="7"/>
      <c r="C21" s="7"/>
      <c r="E21" s="7"/>
      <c r="F21" s="7"/>
      <c r="G21" s="7"/>
      <c r="H21" s="55"/>
      <c r="I21" s="58"/>
      <c r="J21" s="7"/>
      <c r="L21" s="514"/>
      <c r="M21" s="515"/>
      <c r="N21" s="525"/>
      <c r="O21" s="526"/>
      <c r="P21" s="526"/>
      <c r="Q21" s="526"/>
      <c r="R21" s="526"/>
      <c r="S21" s="526"/>
      <c r="T21" s="527"/>
      <c r="U21" s="3"/>
      <c r="V21" s="499"/>
      <c r="W21" s="500"/>
      <c r="X21" s="501"/>
    </row>
    <row r="22" spans="1:24" ht="12.75" customHeight="1">
      <c r="A22" s="576"/>
      <c r="B22" s="7" t="s">
        <v>208</v>
      </c>
      <c r="C22" s="7"/>
      <c r="E22" s="7"/>
      <c r="F22" s="7"/>
      <c r="G22" s="7"/>
      <c r="H22" s="203">
        <v>42</v>
      </c>
      <c r="I22" s="67">
        <v>106</v>
      </c>
      <c r="J22" s="9">
        <f>egin+cgin</f>
        <v>148</v>
      </c>
      <c r="L22" s="514"/>
      <c r="M22" s="515"/>
      <c r="N22" s="525"/>
      <c r="O22" s="526"/>
      <c r="P22" s="526"/>
      <c r="Q22" s="526"/>
      <c r="R22" s="526"/>
      <c r="S22" s="526"/>
      <c r="T22" s="527"/>
      <c r="U22" s="3"/>
      <c r="V22" s="499"/>
      <c r="W22" s="500"/>
      <c r="X22" s="501"/>
    </row>
    <row r="23" spans="1:24" ht="12.75" customHeight="1">
      <c r="A23" s="576"/>
      <c r="B23" s="10"/>
      <c r="C23" s="10"/>
      <c r="D23" s="10"/>
      <c r="E23" s="10"/>
      <c r="I23" s="211"/>
      <c r="L23" s="514"/>
      <c r="M23" s="515"/>
      <c r="N23" s="525"/>
      <c r="O23" s="526"/>
      <c r="P23" s="526"/>
      <c r="Q23" s="526"/>
      <c r="R23" s="526"/>
      <c r="S23" s="526"/>
      <c r="T23" s="527"/>
      <c r="U23" s="3"/>
      <c r="V23" s="499"/>
      <c r="W23" s="500"/>
      <c r="X23" s="501"/>
    </row>
    <row r="24" spans="1:24" ht="12.75" customHeight="1" thickBot="1">
      <c r="A24" s="576"/>
      <c r="B24" s="11" t="s">
        <v>207</v>
      </c>
      <c r="C24" s="11"/>
      <c r="D24" s="10"/>
      <c r="E24" s="10"/>
      <c r="I24" s="1"/>
      <c r="L24" s="514"/>
      <c r="M24" s="515"/>
      <c r="N24" s="525"/>
      <c r="O24" s="526"/>
      <c r="P24" s="526"/>
      <c r="Q24" s="526"/>
      <c r="R24" s="526"/>
      <c r="S24" s="526"/>
      <c r="T24" s="527"/>
      <c r="U24" s="3"/>
      <c r="V24" s="502"/>
      <c r="W24" s="503"/>
      <c r="X24" s="504"/>
    </row>
    <row r="25" spans="1:24" ht="12.75" customHeight="1">
      <c r="A25" s="576"/>
      <c r="B25" s="10"/>
      <c r="C25" s="10"/>
      <c r="E25" s="10"/>
      <c r="F25" s="12" t="s">
        <v>194</v>
      </c>
      <c r="H25" s="203"/>
      <c r="I25" s="204">
        <v>3</v>
      </c>
      <c r="L25" s="514"/>
      <c r="M25" s="515"/>
      <c r="N25" s="525"/>
      <c r="O25" s="526"/>
      <c r="P25" s="526"/>
      <c r="Q25" s="526"/>
      <c r="R25" s="526"/>
      <c r="S25" s="526"/>
      <c r="T25" s="527"/>
      <c r="U25" s="3"/>
      <c r="V25" s="531" t="s">
        <v>105</v>
      </c>
      <c r="W25" s="532"/>
      <c r="X25" s="533"/>
    </row>
    <row r="26" spans="1:24" ht="12.75" customHeight="1">
      <c r="A26" s="576"/>
      <c r="B26" s="10"/>
      <c r="C26" s="10"/>
      <c r="D26" s="10"/>
      <c r="E26" s="10"/>
      <c r="I26" s="1"/>
      <c r="L26" s="514"/>
      <c r="M26" s="515"/>
      <c r="N26" s="525"/>
      <c r="O26" s="526"/>
      <c r="P26" s="526"/>
      <c r="Q26" s="526"/>
      <c r="R26" s="526"/>
      <c r="S26" s="526"/>
      <c r="T26" s="527"/>
      <c r="U26" s="3"/>
      <c r="V26" s="534"/>
      <c r="W26" s="535"/>
      <c r="X26" s="536"/>
    </row>
    <row r="27" spans="1:24" ht="12.75" customHeight="1">
      <c r="A27" s="576"/>
      <c r="B27" s="10"/>
      <c r="C27" s="10"/>
      <c r="D27" s="10"/>
      <c r="E27" s="10"/>
      <c r="I27" s="1"/>
      <c r="L27" s="516"/>
      <c r="M27" s="517"/>
      <c r="N27" s="528"/>
      <c r="O27" s="529"/>
      <c r="P27" s="529"/>
      <c r="Q27" s="529"/>
      <c r="R27" s="529"/>
      <c r="S27" s="529"/>
      <c r="T27" s="530"/>
      <c r="U27" s="3"/>
      <c r="V27" s="534"/>
      <c r="W27" s="535"/>
      <c r="X27" s="536"/>
    </row>
    <row r="28" spans="1:24" ht="12.75" customHeight="1" thickBot="1">
      <c r="A28" s="576"/>
      <c r="B28" s="10"/>
      <c r="C28" s="10"/>
      <c r="D28" s="10"/>
      <c r="E28" s="10"/>
      <c r="F28" s="13" t="s">
        <v>155</v>
      </c>
      <c r="H28" s="203">
        <v>42</v>
      </c>
      <c r="I28" s="204">
        <v>103</v>
      </c>
      <c r="L28" s="512" t="s">
        <v>138</v>
      </c>
      <c r="M28" s="513"/>
      <c r="N28" s="522" t="s">
        <v>142</v>
      </c>
      <c r="O28" s="523"/>
      <c r="P28" s="523"/>
      <c r="Q28" s="523"/>
      <c r="R28" s="523"/>
      <c r="S28" s="523"/>
      <c r="T28" s="524"/>
      <c r="U28" s="3"/>
      <c r="V28" s="537"/>
      <c r="W28" s="538"/>
      <c r="X28" s="539"/>
    </row>
    <row r="29" spans="1:21" ht="12.75" customHeight="1">
      <c r="A29" s="576"/>
      <c r="B29" s="10"/>
      <c r="C29" s="10"/>
      <c r="D29" s="10"/>
      <c r="E29" s="10"/>
      <c r="H29" s="205"/>
      <c r="I29" s="1"/>
      <c r="L29" s="514"/>
      <c r="M29" s="515"/>
      <c r="N29" s="525"/>
      <c r="O29" s="526"/>
      <c r="P29" s="526"/>
      <c r="Q29" s="526"/>
      <c r="R29" s="526"/>
      <c r="S29" s="526"/>
      <c r="T29" s="527"/>
      <c r="U29" s="3"/>
    </row>
    <row r="30" spans="1:24" ht="12.75" customHeight="1">
      <c r="A30" s="576"/>
      <c r="B30" s="10"/>
      <c r="C30" s="10"/>
      <c r="D30" s="10"/>
      <c r="E30" s="10"/>
      <c r="I30" s="1"/>
      <c r="L30" s="514"/>
      <c r="M30" s="515"/>
      <c r="N30" s="525"/>
      <c r="O30" s="526"/>
      <c r="P30" s="526"/>
      <c r="Q30" s="526"/>
      <c r="R30" s="526"/>
      <c r="S30" s="526"/>
      <c r="T30" s="527"/>
      <c r="U30" s="3"/>
      <c r="V30" s="10"/>
      <c r="W30" s="10"/>
      <c r="X30" s="10"/>
    </row>
    <row r="31" spans="1:21" ht="12.75" customHeight="1">
      <c r="A31" s="576"/>
      <c r="B31" s="10"/>
      <c r="C31" s="10"/>
      <c r="E31" s="10"/>
      <c r="F31" s="12" t="s">
        <v>58</v>
      </c>
      <c r="H31" s="203"/>
      <c r="I31" s="204"/>
      <c r="L31" s="514"/>
      <c r="M31" s="515"/>
      <c r="N31" s="525"/>
      <c r="O31" s="526"/>
      <c r="P31" s="526"/>
      <c r="Q31" s="526"/>
      <c r="R31" s="526"/>
      <c r="S31" s="526"/>
      <c r="T31" s="527"/>
      <c r="U31" s="3"/>
    </row>
    <row r="32" spans="1:21" ht="12.75" customHeight="1">
      <c r="A32" s="576"/>
      <c r="B32" s="10"/>
      <c r="C32" s="10"/>
      <c r="D32" s="10"/>
      <c r="E32" s="10"/>
      <c r="I32" s="1"/>
      <c r="L32" s="514"/>
      <c r="M32" s="515"/>
      <c r="N32" s="525"/>
      <c r="O32" s="526"/>
      <c r="P32" s="526"/>
      <c r="Q32" s="526"/>
      <c r="R32" s="526"/>
      <c r="S32" s="526"/>
      <c r="T32" s="527"/>
      <c r="U32" s="3"/>
    </row>
    <row r="33" spans="1:24" s="10" customFormat="1" ht="12.75" customHeight="1">
      <c r="A33" s="576"/>
      <c r="B33" s="96" t="s">
        <v>220</v>
      </c>
      <c r="D33" s="12"/>
      <c r="H33" s="277">
        <f>IF(egin&gt;0,(1-egf/egin),0)</f>
        <v>0</v>
      </c>
      <c r="I33" s="278">
        <f>IF(cgin&gt;0,(1-cgf/cgin),0)</f>
        <v>0.028301886792452824</v>
      </c>
      <c r="J33" s="188"/>
      <c r="L33" s="514"/>
      <c r="M33" s="515"/>
      <c r="N33" s="525"/>
      <c r="O33" s="526"/>
      <c r="P33" s="526"/>
      <c r="Q33" s="526"/>
      <c r="R33" s="526"/>
      <c r="S33" s="526"/>
      <c r="T33" s="527"/>
      <c r="U33" s="3"/>
      <c r="V33" s="2"/>
      <c r="W33" s="2"/>
      <c r="X33" s="2"/>
    </row>
    <row r="34" spans="1:21" ht="12.75" customHeight="1">
      <c r="A34" s="577"/>
      <c r="B34" s="184"/>
      <c r="C34" s="22"/>
      <c r="D34" s="185"/>
      <c r="E34" s="22"/>
      <c r="F34" s="22"/>
      <c r="G34" s="22"/>
      <c r="H34" s="186"/>
      <c r="I34" s="187"/>
      <c r="J34" s="8"/>
      <c r="K34" s="8"/>
      <c r="L34" s="516"/>
      <c r="M34" s="517"/>
      <c r="N34" s="528"/>
      <c r="O34" s="529"/>
      <c r="P34" s="529"/>
      <c r="Q34" s="529"/>
      <c r="R34" s="529"/>
      <c r="S34" s="529"/>
      <c r="T34" s="530"/>
      <c r="U34" s="3"/>
    </row>
    <row r="35" spans="1:21" ht="12.75" customHeight="1">
      <c r="A35" s="565" t="s">
        <v>34</v>
      </c>
      <c r="B35" s="11"/>
      <c r="C35" s="11" t="s">
        <v>59</v>
      </c>
      <c r="D35" s="12"/>
      <c r="E35" s="10"/>
      <c r="F35" s="10"/>
      <c r="G35" s="10"/>
      <c r="H35" s="4"/>
      <c r="I35" s="195"/>
      <c r="J35" s="10"/>
      <c r="K35" s="10"/>
      <c r="L35" s="512" t="s">
        <v>106</v>
      </c>
      <c r="M35" s="513"/>
      <c r="N35" s="522" t="s">
        <v>254</v>
      </c>
      <c r="O35" s="523"/>
      <c r="P35" s="523"/>
      <c r="Q35" s="523"/>
      <c r="R35" s="523"/>
      <c r="S35" s="523"/>
      <c r="T35" s="524"/>
      <c r="U35" s="3"/>
    </row>
    <row r="36" spans="1:21" ht="12.75" customHeight="1">
      <c r="A36" s="566"/>
      <c r="C36" s="234" t="s">
        <v>156</v>
      </c>
      <c r="D36" s="574" t="s">
        <v>256</v>
      </c>
      <c r="E36" s="574"/>
      <c r="F36" s="574"/>
      <c r="G36" s="87" t="s">
        <v>62</v>
      </c>
      <c r="I36" s="1"/>
      <c r="J36" s="88" t="s">
        <v>63</v>
      </c>
      <c r="L36" s="514"/>
      <c r="M36" s="515"/>
      <c r="N36" s="525"/>
      <c r="O36" s="526"/>
      <c r="P36" s="526"/>
      <c r="Q36" s="526"/>
      <c r="R36" s="526"/>
      <c r="S36" s="526"/>
      <c r="T36" s="527"/>
      <c r="U36" s="3"/>
    </row>
    <row r="37" spans="1:21" ht="12.75" customHeight="1">
      <c r="A37" s="566"/>
      <c r="B37" s="10"/>
      <c r="D37" s="575"/>
      <c r="E37" s="575"/>
      <c r="F37" s="575"/>
      <c r="I37" s="1"/>
      <c r="L37" s="514"/>
      <c r="M37" s="515"/>
      <c r="N37" s="525"/>
      <c r="O37" s="526"/>
      <c r="P37" s="526"/>
      <c r="Q37" s="526"/>
      <c r="R37" s="526"/>
      <c r="S37" s="526"/>
      <c r="T37" s="527"/>
      <c r="U37" s="3"/>
    </row>
    <row r="38" spans="1:24" ht="12.75" customHeight="1">
      <c r="A38" s="566"/>
      <c r="B38" s="10"/>
      <c r="C38" s="10"/>
      <c r="D38" s="10"/>
      <c r="F38" s="17" t="s">
        <v>61</v>
      </c>
      <c r="H38" s="203">
        <v>19</v>
      </c>
      <c r="I38" s="67">
        <v>13</v>
      </c>
      <c r="L38" s="514"/>
      <c r="M38" s="515"/>
      <c r="N38" s="525"/>
      <c r="O38" s="526"/>
      <c r="P38" s="526"/>
      <c r="Q38" s="526"/>
      <c r="R38" s="526"/>
      <c r="S38" s="526"/>
      <c r="T38" s="527"/>
      <c r="U38" s="3"/>
      <c r="V38" s="10"/>
      <c r="W38" s="10"/>
      <c r="X38" s="10"/>
    </row>
    <row r="39" spans="1:21" ht="12.75" customHeight="1">
      <c r="A39" s="566"/>
      <c r="B39" s="10"/>
      <c r="C39" s="10"/>
      <c r="D39" s="10"/>
      <c r="E39" s="18"/>
      <c r="I39" s="211"/>
      <c r="L39" s="514"/>
      <c r="M39" s="515"/>
      <c r="N39" s="525"/>
      <c r="O39" s="526"/>
      <c r="P39" s="526"/>
      <c r="Q39" s="526"/>
      <c r="R39" s="526"/>
      <c r="S39" s="526"/>
      <c r="T39" s="527"/>
      <c r="U39" s="3"/>
    </row>
    <row r="40" spans="1:21" ht="12.75" customHeight="1">
      <c r="A40" s="566"/>
      <c r="B40" s="10"/>
      <c r="C40" s="10"/>
      <c r="D40" s="10"/>
      <c r="E40" s="19"/>
      <c r="I40" s="1"/>
      <c r="L40" s="514"/>
      <c r="M40" s="515"/>
      <c r="N40" s="525"/>
      <c r="O40" s="526"/>
      <c r="P40" s="526"/>
      <c r="Q40" s="526"/>
      <c r="R40" s="526"/>
      <c r="S40" s="526"/>
      <c r="T40" s="527"/>
      <c r="U40" s="3"/>
    </row>
    <row r="41" spans="1:24" s="10" customFormat="1" ht="12.75" customHeight="1">
      <c r="A41" s="566"/>
      <c r="F41" s="17" t="s">
        <v>123</v>
      </c>
      <c r="G41" s="12"/>
      <c r="H41" s="360">
        <v>23</v>
      </c>
      <c r="I41" s="235">
        <v>90</v>
      </c>
      <c r="L41" s="599" t="s">
        <v>107</v>
      </c>
      <c r="M41" s="600"/>
      <c r="N41" s="603"/>
      <c r="O41" s="604"/>
      <c r="P41" s="604"/>
      <c r="Q41" s="604"/>
      <c r="R41" s="604"/>
      <c r="S41" s="604"/>
      <c r="T41" s="605"/>
      <c r="U41" s="3"/>
      <c r="V41" s="2"/>
      <c r="W41" s="2"/>
      <c r="X41" s="2"/>
    </row>
    <row r="42" spans="1:21" ht="12.75" customHeight="1">
      <c r="A42" s="566"/>
      <c r="B42" s="10"/>
      <c r="C42" s="10"/>
      <c r="D42" s="10"/>
      <c r="E42" s="18"/>
      <c r="F42" s="10"/>
      <c r="G42" s="86" t="s">
        <v>169</v>
      </c>
      <c r="H42" s="205"/>
      <c r="I42" s="1"/>
      <c r="J42" s="89" t="s">
        <v>168</v>
      </c>
      <c r="K42" s="10"/>
      <c r="L42" s="514"/>
      <c r="M42" s="515"/>
      <c r="N42" s="525"/>
      <c r="O42" s="526"/>
      <c r="P42" s="526"/>
      <c r="Q42" s="526"/>
      <c r="R42" s="526"/>
      <c r="S42" s="526"/>
      <c r="T42" s="527"/>
      <c r="U42" s="3"/>
    </row>
    <row r="43" spans="1:25" ht="12.75" customHeight="1">
      <c r="A43" s="566"/>
      <c r="B43" s="10"/>
      <c r="C43" s="15" t="s">
        <v>118</v>
      </c>
      <c r="E43" s="258"/>
      <c r="F43" s="258"/>
      <c r="G43" s="86"/>
      <c r="H43" s="10"/>
      <c r="I43" s="1"/>
      <c r="J43" s="89"/>
      <c r="K43" s="10"/>
      <c r="L43" s="514"/>
      <c r="M43" s="515"/>
      <c r="N43" s="525"/>
      <c r="O43" s="526"/>
      <c r="P43" s="526"/>
      <c r="Q43" s="526"/>
      <c r="R43" s="526"/>
      <c r="S43" s="526"/>
      <c r="T43" s="527"/>
      <c r="U43" s="3"/>
      <c r="Y43" s="279"/>
    </row>
    <row r="44" spans="1:21" ht="12.75" customHeight="1">
      <c r="A44" s="566"/>
      <c r="B44" s="10"/>
      <c r="C44" s="13" t="s">
        <v>46</v>
      </c>
      <c r="D44" s="574" t="s">
        <v>257</v>
      </c>
      <c r="E44" s="574"/>
      <c r="F44" s="574"/>
      <c r="G44" s="86"/>
      <c r="H44" s="10"/>
      <c r="I44" s="1"/>
      <c r="J44" s="89"/>
      <c r="K44" s="10"/>
      <c r="L44" s="514"/>
      <c r="M44" s="515"/>
      <c r="N44" s="525"/>
      <c r="O44" s="526"/>
      <c r="P44" s="526"/>
      <c r="Q44" s="526"/>
      <c r="R44" s="526"/>
      <c r="S44" s="526"/>
      <c r="T44" s="527"/>
      <c r="U44" s="3"/>
    </row>
    <row r="45" spans="1:21" ht="12.75" customHeight="1">
      <c r="A45" s="566"/>
      <c r="B45" s="10"/>
      <c r="D45" s="575"/>
      <c r="E45" s="575"/>
      <c r="F45" s="575"/>
      <c r="G45" s="10"/>
      <c r="H45" s="10"/>
      <c r="I45" s="1"/>
      <c r="J45" s="10"/>
      <c r="K45" s="10"/>
      <c r="L45" s="601"/>
      <c r="M45" s="602"/>
      <c r="N45" s="606"/>
      <c r="O45" s="607"/>
      <c r="P45" s="607"/>
      <c r="Q45" s="607"/>
      <c r="R45" s="607"/>
      <c r="S45" s="607"/>
      <c r="T45" s="608"/>
      <c r="U45" s="3"/>
    </row>
    <row r="46" spans="1:21" ht="12.75" customHeight="1">
      <c r="A46" s="566"/>
      <c r="B46" s="10"/>
      <c r="C46" s="10"/>
      <c r="D46" s="15"/>
      <c r="F46" s="17" t="s">
        <v>119</v>
      </c>
      <c r="G46" s="10"/>
      <c r="H46" s="208">
        <v>3435</v>
      </c>
      <c r="I46" s="210">
        <v>3336</v>
      </c>
      <c r="J46" s="20"/>
      <c r="K46" s="10"/>
      <c r="L46" s="518" t="s">
        <v>108</v>
      </c>
      <c r="M46" s="519"/>
      <c r="N46" s="525"/>
      <c r="O46" s="526"/>
      <c r="P46" s="526"/>
      <c r="Q46" s="526"/>
      <c r="R46" s="526"/>
      <c r="S46" s="526"/>
      <c r="T46" s="527"/>
      <c r="U46" s="3"/>
    </row>
    <row r="47" spans="1:21" ht="12.75" customHeight="1">
      <c r="A47" s="566"/>
      <c r="B47" s="10"/>
      <c r="C47" s="10"/>
      <c r="D47" s="15"/>
      <c r="F47" s="17" t="s">
        <v>134</v>
      </c>
      <c r="G47" s="10"/>
      <c r="H47" s="209">
        <v>549</v>
      </c>
      <c r="I47" s="212">
        <v>96</v>
      </c>
      <c r="J47" s="20"/>
      <c r="K47" s="10"/>
      <c r="L47" s="518"/>
      <c r="M47" s="519"/>
      <c r="N47" s="525"/>
      <c r="O47" s="526"/>
      <c r="P47" s="526"/>
      <c r="Q47" s="526"/>
      <c r="R47" s="526"/>
      <c r="S47" s="526"/>
      <c r="T47" s="527"/>
      <c r="U47" s="3"/>
    </row>
    <row r="48" spans="1:21" ht="12.75" customHeight="1">
      <c r="A48" s="566"/>
      <c r="B48" s="10"/>
      <c r="C48" s="10"/>
      <c r="D48" s="12"/>
      <c r="F48" s="189" t="s">
        <v>103</v>
      </c>
      <c r="G48" s="10"/>
      <c r="H48" s="209"/>
      <c r="I48" s="212"/>
      <c r="J48" s="10"/>
      <c r="K48" s="10"/>
      <c r="L48" s="518"/>
      <c r="M48" s="519"/>
      <c r="N48" s="525"/>
      <c r="O48" s="526"/>
      <c r="P48" s="526"/>
      <c r="Q48" s="526"/>
      <c r="R48" s="526"/>
      <c r="S48" s="526"/>
      <c r="T48" s="527"/>
      <c r="U48" s="3"/>
    </row>
    <row r="49" spans="1:21" ht="12.75" customHeight="1">
      <c r="A49" s="567"/>
      <c r="B49" s="8"/>
      <c r="C49" s="8"/>
      <c r="D49" s="14"/>
      <c r="E49" s="21"/>
      <c r="F49" s="8"/>
      <c r="G49" s="8"/>
      <c r="H49" s="22"/>
      <c r="I49" s="22"/>
      <c r="J49" s="8"/>
      <c r="K49" s="8"/>
      <c r="L49" s="520"/>
      <c r="M49" s="521"/>
      <c r="N49" s="528"/>
      <c r="O49" s="529"/>
      <c r="P49" s="529"/>
      <c r="Q49" s="529"/>
      <c r="R49" s="529"/>
      <c r="S49" s="529"/>
      <c r="T49" s="530"/>
      <c r="U49" s="3"/>
    </row>
    <row r="50" spans="1:21" ht="12.75" customHeight="1">
      <c r="A50" s="565" t="s">
        <v>35</v>
      </c>
      <c r="B50" s="361" t="s">
        <v>109</v>
      </c>
      <c r="C50" s="61"/>
      <c r="D50" s="570" t="s">
        <v>9</v>
      </c>
      <c r="E50" s="571"/>
      <c r="F50" s="571"/>
      <c r="G50" s="10"/>
      <c r="H50" s="4"/>
      <c r="I50" s="4"/>
      <c r="J50" s="10"/>
      <c r="K50" s="10"/>
      <c r="L50" s="512" t="s">
        <v>158</v>
      </c>
      <c r="M50" s="513"/>
      <c r="N50" s="522" t="s">
        <v>255</v>
      </c>
      <c r="O50" s="523"/>
      <c r="P50" s="523"/>
      <c r="Q50" s="523"/>
      <c r="R50" s="523"/>
      <c r="S50" s="523"/>
      <c r="T50" s="524"/>
      <c r="U50" s="3"/>
    </row>
    <row r="51" spans="1:21" ht="12.75" customHeight="1">
      <c r="A51" s="576"/>
      <c r="D51" s="61"/>
      <c r="E51" s="11"/>
      <c r="F51" s="107" t="s">
        <v>110</v>
      </c>
      <c r="G51" s="10"/>
      <c r="H51" s="572"/>
      <c r="I51" s="573"/>
      <c r="J51" s="20"/>
      <c r="K51" s="10"/>
      <c r="L51" s="514"/>
      <c r="M51" s="515"/>
      <c r="N51" s="525"/>
      <c r="O51" s="526"/>
      <c r="P51" s="526"/>
      <c r="Q51" s="526"/>
      <c r="R51" s="526"/>
      <c r="S51" s="526"/>
      <c r="T51" s="527"/>
      <c r="U51" s="3"/>
    </row>
    <row r="52" spans="1:21" ht="12.75" customHeight="1">
      <c r="A52" s="566"/>
      <c r="D52" s="7" t="s">
        <v>171</v>
      </c>
      <c r="G52" s="10"/>
      <c r="H52" s="20"/>
      <c r="I52" s="20"/>
      <c r="J52" s="10"/>
      <c r="K52" s="10"/>
      <c r="L52" s="514"/>
      <c r="M52" s="515"/>
      <c r="N52" s="525"/>
      <c r="O52" s="526"/>
      <c r="P52" s="526"/>
      <c r="Q52" s="526"/>
      <c r="R52" s="526"/>
      <c r="S52" s="526"/>
      <c r="T52" s="527"/>
      <c r="U52" s="3"/>
    </row>
    <row r="53" spans="1:21" ht="12.75" customHeight="1">
      <c r="A53" s="566"/>
      <c r="D53" s="61"/>
      <c r="E53" s="11"/>
      <c r="F53" s="17" t="s">
        <v>111</v>
      </c>
      <c r="G53" s="10"/>
      <c r="H53" s="363"/>
      <c r="I53" s="364"/>
      <c r="J53" s="20"/>
      <c r="K53" s="10"/>
      <c r="L53" s="514"/>
      <c r="M53" s="515"/>
      <c r="N53" s="525"/>
      <c r="O53" s="526"/>
      <c r="P53" s="526"/>
      <c r="Q53" s="526"/>
      <c r="R53" s="526"/>
      <c r="S53" s="526"/>
      <c r="T53" s="527"/>
      <c r="U53" s="3"/>
    </row>
    <row r="54" spans="1:21" ht="12.75" customHeight="1">
      <c r="A54" s="566"/>
      <c r="E54" s="11"/>
      <c r="G54" s="10"/>
      <c r="H54" s="362">
        <f>IF(type="proportion",1,H53)</f>
        <v>1</v>
      </c>
      <c r="I54" s="362">
        <f>IF(type="proportion",1,I53)</f>
        <v>1</v>
      </c>
      <c r="J54" s="20"/>
      <c r="K54" s="10"/>
      <c r="L54" s="514"/>
      <c r="M54" s="515"/>
      <c r="N54" s="525"/>
      <c r="O54" s="526"/>
      <c r="P54" s="526"/>
      <c r="Q54" s="526"/>
      <c r="R54" s="526"/>
      <c r="S54" s="526"/>
      <c r="T54" s="527"/>
      <c r="U54" s="3"/>
    </row>
    <row r="55" spans="1:21" ht="14.25" customHeight="1">
      <c r="A55" s="566"/>
      <c r="B55" s="11"/>
      <c r="C55" s="11"/>
      <c r="D55" s="61"/>
      <c r="F55" s="17" t="s">
        <v>77</v>
      </c>
      <c r="G55" s="18"/>
      <c r="H55" s="257">
        <v>100</v>
      </c>
      <c r="I55" s="20" t="str">
        <f>IF(tunit="","persons","person-"&amp;tunit&amp;"s")</f>
        <v>persons</v>
      </c>
      <c r="J55" s="20"/>
      <c r="K55" s="222">
        <f>IF(H55&gt;0,H55,1)</f>
        <v>100</v>
      </c>
      <c r="L55" s="514"/>
      <c r="M55" s="515"/>
      <c r="N55" s="525"/>
      <c r="O55" s="526"/>
      <c r="P55" s="526"/>
      <c r="Q55" s="526"/>
      <c r="R55" s="526"/>
      <c r="S55" s="526"/>
      <c r="T55" s="527"/>
      <c r="U55" s="3"/>
    </row>
    <row r="56" spans="1:21" ht="12.75" customHeight="1" thickBot="1">
      <c r="A56" s="583"/>
      <c r="B56" s="23"/>
      <c r="C56" s="23"/>
      <c r="D56" s="23"/>
      <c r="E56" s="23"/>
      <c r="F56" s="23"/>
      <c r="G56" s="23"/>
      <c r="H56" s="23"/>
      <c r="I56" s="23"/>
      <c r="J56" s="24"/>
      <c r="K56" s="23"/>
      <c r="L56" s="589"/>
      <c r="M56" s="590"/>
      <c r="N56" s="586"/>
      <c r="O56" s="587"/>
      <c r="P56" s="587"/>
      <c r="Q56" s="587"/>
      <c r="R56" s="587"/>
      <c r="S56" s="587"/>
      <c r="T56" s="588"/>
      <c r="U56" s="3"/>
    </row>
    <row r="57" spans="1:21" ht="9" customHeight="1" thickBot="1">
      <c r="A57" s="223"/>
      <c r="B57" s="10"/>
      <c r="C57" s="25"/>
      <c r="D57" s="25"/>
      <c r="E57" s="23"/>
      <c r="F57" s="219" t="b">
        <v>0</v>
      </c>
      <c r="G57" s="219" t="b">
        <v>1</v>
      </c>
      <c r="H57" s="219" t="b">
        <v>0</v>
      </c>
      <c r="I57" s="23"/>
      <c r="J57" s="23"/>
      <c r="K57" s="23"/>
      <c r="L57" s="26"/>
      <c r="M57" s="26"/>
      <c r="N57" s="25"/>
      <c r="O57" s="25"/>
      <c r="P57" s="25"/>
      <c r="Q57" s="25"/>
      <c r="R57" s="25"/>
      <c r="S57" s="25"/>
      <c r="T57" s="25"/>
      <c r="U57" s="10"/>
    </row>
    <row r="58" spans="1:24" ht="18.75" customHeight="1">
      <c r="A58" s="225"/>
      <c r="B58" s="226" t="s">
        <v>124</v>
      </c>
      <c r="C58" s="226"/>
      <c r="D58" s="280"/>
      <c r="E58" s="227"/>
      <c r="F58" s="228"/>
      <c r="G58" s="228">
        <v>95</v>
      </c>
      <c r="H58" s="229" t="s">
        <v>173</v>
      </c>
      <c r="I58" s="280"/>
      <c r="J58" s="280"/>
      <c r="K58" s="280"/>
      <c r="L58" s="281"/>
      <c r="M58" s="281"/>
      <c r="N58" s="280"/>
      <c r="O58" s="280"/>
      <c r="P58" s="280"/>
      <c r="Q58" s="280"/>
      <c r="R58" s="280"/>
      <c r="S58" s="280"/>
      <c r="T58" s="282"/>
      <c r="U58" s="10"/>
      <c r="V58" s="28"/>
      <c r="W58" s="28"/>
      <c r="X58" s="28"/>
    </row>
    <row r="59" spans="1:21" ht="12.75" customHeight="1">
      <c r="A59" s="544" t="s">
        <v>44</v>
      </c>
      <c r="B59" s="56"/>
      <c r="C59" s="57"/>
      <c r="D59" s="57">
        <f>TINV(alpha,egf+cgf-2)</f>
        <v>1.9766921667466075</v>
      </c>
      <c r="E59" s="48"/>
      <c r="F59" s="594" t="str">
        <f>"Occurrence per "&amp;per&amp;" "&amp;units</f>
        <v>Occurrence per 100 persons</v>
      </c>
      <c r="G59" s="594"/>
      <c r="H59" s="594"/>
      <c r="I59" s="594"/>
      <c r="J59" s="594"/>
      <c r="K59" s="594"/>
      <c r="L59" s="612" t="str">
        <f>"Exposure effects per "&amp;per&amp;" "&amp;units</f>
        <v>Exposure effects per 100 persons</v>
      </c>
      <c r="M59" s="613"/>
      <c r="N59" s="613"/>
      <c r="O59" s="613"/>
      <c r="P59" s="613"/>
      <c r="Q59" s="614"/>
      <c r="R59" s="551" t="str">
        <f>"Number needed to expose (NNE) in person-"&amp;tunit&amp;"s"</f>
        <v>Number needed to expose (NNE) in person-s</v>
      </c>
      <c r="S59" s="552"/>
      <c r="T59" s="553"/>
      <c r="U59" s="3"/>
    </row>
    <row r="60" spans="1:21" ht="12.75" customHeight="1">
      <c r="A60" s="544"/>
      <c r="B60" s="56"/>
      <c r="C60" s="57"/>
      <c r="D60" s="57"/>
      <c r="E60" s="48"/>
      <c r="F60" s="560" t="s">
        <v>130</v>
      </c>
      <c r="G60" s="561"/>
      <c r="H60" s="562"/>
      <c r="I60" s="560" t="s">
        <v>131</v>
      </c>
      <c r="J60" s="561"/>
      <c r="K60" s="562"/>
      <c r="L60" s="592" t="s">
        <v>176</v>
      </c>
      <c r="M60" s="592"/>
      <c r="N60" s="592"/>
      <c r="O60" s="591" t="s">
        <v>177</v>
      </c>
      <c r="P60" s="592"/>
      <c r="Q60" s="593"/>
      <c r="R60" s="554"/>
      <c r="S60" s="555"/>
      <c r="T60" s="556"/>
      <c r="U60" s="3"/>
    </row>
    <row r="61" spans="1:24" s="28" customFormat="1" ht="13.5" customHeight="1">
      <c r="A61" s="544"/>
      <c r="B61" s="230">
        <f>(100-ci)/100</f>
        <v>0.05</v>
      </c>
      <c r="C61" s="231"/>
      <c r="D61" s="232">
        <f>NORMSINV(1-alpha/2)</f>
        <v>1.959963984540054</v>
      </c>
      <c r="E61" s="233"/>
      <c r="F61" s="563" t="s">
        <v>132</v>
      </c>
      <c r="G61" s="564"/>
      <c r="H61" s="564"/>
      <c r="I61" s="563" t="s">
        <v>133</v>
      </c>
      <c r="J61" s="564"/>
      <c r="K61" s="568"/>
      <c r="L61" s="563" t="s">
        <v>175</v>
      </c>
      <c r="M61" s="564"/>
      <c r="N61" s="568"/>
      <c r="O61" s="563" t="s">
        <v>178</v>
      </c>
      <c r="P61" s="564"/>
      <c r="Q61" s="568"/>
      <c r="R61" s="557"/>
      <c r="S61" s="558"/>
      <c r="T61" s="559"/>
      <c r="U61" s="27"/>
      <c r="V61" s="33"/>
      <c r="W61" s="33"/>
      <c r="X61" s="2"/>
    </row>
    <row r="62" spans="1:23" ht="12.75">
      <c r="A62" s="544"/>
      <c r="B62" s="2" t="s">
        <v>179</v>
      </c>
      <c r="E62" s="34"/>
      <c r="G62" s="29"/>
      <c r="I62" s="3"/>
      <c r="J62" s="29"/>
      <c r="L62" s="3"/>
      <c r="M62" s="29"/>
      <c r="O62" s="3"/>
      <c r="P62" s="29"/>
      <c r="R62" s="609"/>
      <c r="S62" s="610"/>
      <c r="T62" s="611"/>
      <c r="U62" s="3"/>
      <c r="W62" s="33"/>
    </row>
    <row r="63" spans="1:23" ht="12.75">
      <c r="A63" s="544"/>
      <c r="D63" s="13" t="s">
        <v>195</v>
      </c>
      <c r="E63" s="30"/>
      <c r="F63" s="62">
        <f>IF(allin&gt;0,aeg/(egin*teg),)</f>
        <v>0.4523809523809524</v>
      </c>
      <c r="G63" s="71">
        <f>ego*per</f>
        <v>45.23809523809524</v>
      </c>
      <c r="H63" s="62">
        <f>IF(allin&gt;0,SQRT((ego*(1-ego))/(teg*egin)),)</f>
        <v>0.07680098373375653</v>
      </c>
      <c r="I63" s="63">
        <f>IF(allin&gt;0,bcg/(cgin*tcg),)</f>
        <v>0.12264150943396226</v>
      </c>
      <c r="J63" s="71">
        <f>cgo*per</f>
        <v>12.264150943396226</v>
      </c>
      <c r="K63" s="62">
        <f>IF(allin&gt;0,SQRT((cgo*(1-cgo))/(tcg*cgin)),)</f>
        <v>0.03186062951647461</v>
      </c>
      <c r="L63" s="70"/>
      <c r="M63" s="71">
        <f>IF(allin&gt;0,ego/cgo,)</f>
        <v>3.688644688644689</v>
      </c>
      <c r="N63" s="62">
        <f>IF(cgin&gt;0,SQRT(1/aeg-1/(teg*egin)+1/bcg-1/(tcg*cgin)),)</f>
        <v>0.310340409545342</v>
      </c>
      <c r="O63" s="63">
        <f>ego-cgo</f>
        <v>0.3297394429469901</v>
      </c>
      <c r="P63" s="71">
        <f>rd*per</f>
        <v>32.97394429469901</v>
      </c>
      <c r="Q63" s="62">
        <f>SQRT(((ego*(1-ego))/(teg*egin))+((cgo*(1-cgo))/(tcg*cgin)))</f>
        <v>0.08314740414263568</v>
      </c>
      <c r="R63" s="283"/>
      <c r="S63" s="284">
        <f>IF(allin&lt;&gt;0,IF(1/rd&gt;0,ROUNDUP(1/rd,0.0001),ROUNDDOWN(1/rd,0.0001)),)</f>
        <v>4</v>
      </c>
      <c r="T63" s="285"/>
      <c r="U63" s="3"/>
      <c r="W63" s="33"/>
    </row>
    <row r="64" spans="1:23" ht="12.75">
      <c r="A64" s="544"/>
      <c r="B64" s="31"/>
      <c r="C64" s="8"/>
      <c r="D64" s="14" t="str">
        <f>ci&amp;"% CIs"</f>
        <v>95% CIs</v>
      </c>
      <c r="E64" s="32"/>
      <c r="F64" s="77">
        <f>(ego-(norm*seego))*per</f>
        <v>30.185379028554305</v>
      </c>
      <c r="G64" s="78" t="s">
        <v>209</v>
      </c>
      <c r="H64" s="79">
        <f>(ego+(norm*seego))*per</f>
        <v>60.29081144763617</v>
      </c>
      <c r="I64" s="80">
        <f>(cgo-(norm*secgo))*per</f>
        <v>6.019582305689823</v>
      </c>
      <c r="J64" s="78" t="s">
        <v>209</v>
      </c>
      <c r="K64" s="79">
        <f>(cgo+(norm*secgo))*per</f>
        <v>18.50871958110263</v>
      </c>
      <c r="L64" s="80">
        <f>IF(allin,MIN(EXP(LN(rr)-norm*selnrr),EXP(LN(rr)+norm*selnrr)),)</f>
        <v>2.0077266696607063</v>
      </c>
      <c r="M64" s="78" t="s">
        <v>209</v>
      </c>
      <c r="N64" s="79">
        <f>IF(allin&gt;0,MAX(EXP(LN(rr)-(norm*selnrr)),EXP(LN(rr)+(norm*selnrr))),)</f>
        <v>6.776868507388023</v>
      </c>
      <c r="O64" s="80">
        <f>IF(allin&gt;0,(rd-(norm*serd))*per,)</f>
        <v>16.677352541942767</v>
      </c>
      <c r="P64" s="78" t="s">
        <v>209</v>
      </c>
      <c r="Q64" s="79">
        <f>IF(allin&gt;0,(rd+(norm*serd))*per,)</f>
        <v>49.27053604745525</v>
      </c>
      <c r="R64" s="81">
        <f>IF(allin&gt;0,ROUNDDOWN(per/(urdp),0.0001),)</f>
        <v>2</v>
      </c>
      <c r="S64" s="82" t="str">
        <f>IF(R64&lt;=nnt,IF(nnt&lt;=T64,"to","to ∞ to"),"to ∞ to")</f>
        <v>to</v>
      </c>
      <c r="T64" s="83">
        <f>IF(allin&gt;0,ROUNDUP(per/(lrdp),0.0001),)</f>
        <v>6</v>
      </c>
      <c r="U64" s="3"/>
      <c r="V64" s="33"/>
      <c r="W64" s="33"/>
    </row>
    <row r="65" spans="1:23" ht="12.75">
      <c r="A65" s="544"/>
      <c r="B65" s="2" t="s">
        <v>179</v>
      </c>
      <c r="E65" s="34"/>
      <c r="F65" s="16"/>
      <c r="G65" s="35"/>
      <c r="H65" s="36"/>
      <c r="I65" s="37"/>
      <c r="J65" s="35"/>
      <c r="K65" s="38"/>
      <c r="L65" s="37"/>
      <c r="M65" s="35"/>
      <c r="N65" s="38"/>
      <c r="O65" s="37"/>
      <c r="P65" s="35"/>
      <c r="Q65" s="38"/>
      <c r="R65" s="37"/>
      <c r="S65" s="39"/>
      <c r="T65" s="40"/>
      <c r="U65" s="3"/>
      <c r="V65" s="582"/>
      <c r="W65" s="582"/>
    </row>
    <row r="66" spans="1:23" ht="12.75">
      <c r="A66" s="544"/>
      <c r="D66" s="13" t="s">
        <v>67</v>
      </c>
      <c r="E66" s="30"/>
      <c r="F66" s="64">
        <f>IF(aeg&gt;0,aeg/(egf*teg),0)</f>
        <v>0.4523809523809524</v>
      </c>
      <c r="G66" s="71">
        <f>IF(per&gt;0,egof*per,0)</f>
        <v>45.23809523809524</v>
      </c>
      <c r="H66" s="65">
        <f>SQRT((egof*(1-egof))/(teg*egf))</f>
        <v>0.07680098373375653</v>
      </c>
      <c r="I66" s="63">
        <f>IF(bcg&gt;0,bcg/(cgf*tcg),0)</f>
        <v>0.1262135922330097</v>
      </c>
      <c r="J66" s="71">
        <f>IF(per&gt;0,cgof*per,0)</f>
        <v>12.62135922330097</v>
      </c>
      <c r="K66" s="62">
        <f>SQRT((cgof*(1-cgof))/(tcg*cgf))</f>
        <v>0.032721793065833005</v>
      </c>
      <c r="L66" s="66">
        <f>egof/cgof</f>
        <v>3.5842490842490844</v>
      </c>
      <c r="M66" s="71">
        <f>IF(cgof&gt;0,egof/cgof,0)</f>
        <v>3.5842490842490844</v>
      </c>
      <c r="N66" s="64">
        <f>SQRT(1/aeg-1/(teg*egf)+1/bcg-1/(tcg*cgf))</f>
        <v>0.3098973930139521</v>
      </c>
      <c r="O66" s="66">
        <f>egof-cgof</f>
        <v>0.3261673601479427</v>
      </c>
      <c r="P66" s="71">
        <f>rdf*per</f>
        <v>32.61673601479427</v>
      </c>
      <c r="Q66" s="64">
        <f>SQRT(((egof*(1-egof)/(teg*egf))+(cgof*(1-cgof))/(tcg*cgf)))</f>
        <v>0.08348117658440093</v>
      </c>
      <c r="R66" s="286"/>
      <c r="S66" s="287">
        <f>IF(rdf&lt;&gt;0,IF(1/rdf&gt;0,ROUNDUP(1/rdf,0.0001),ROUNDDOWN(1/rdf,0.0001)),)</f>
        <v>4</v>
      </c>
      <c r="T66" s="288"/>
      <c r="U66" s="3"/>
      <c r="V66" s="582"/>
      <c r="W66" s="582"/>
    </row>
    <row r="67" spans="1:23" ht="12.75">
      <c r="A67" s="544"/>
      <c r="B67" s="31"/>
      <c r="C67" s="8"/>
      <c r="D67" s="14" t="str">
        <f>ci&amp;"% CIs"</f>
        <v>95% CIs</v>
      </c>
      <c r="E67" s="32"/>
      <c r="F67" s="77">
        <f>IF(egf&gt;0,(egof-(norm*seegof))*per,0)</f>
        <v>30.185379028554305</v>
      </c>
      <c r="G67" s="78" t="s">
        <v>209</v>
      </c>
      <c r="H67" s="79">
        <f>IF(egf&gt;0,(egof+(norm*seegof))*per,0)</f>
        <v>60.29081144763617</v>
      </c>
      <c r="I67" s="80">
        <f>IF(cgf&gt;0,(cgof-(norm*secgof))*per,0)</f>
        <v>6.208005631440454</v>
      </c>
      <c r="J67" s="78" t="s">
        <v>209</v>
      </c>
      <c r="K67" s="79">
        <f>IF(cgf&gt;0,(cgof+(norm*secgof))*per,0)</f>
        <v>19.034712815161487</v>
      </c>
      <c r="L67" s="80">
        <f>IF(pop&lt;&gt;0,MIN(EXP(LN(rrf)-norm*selnrrf),EXP(LN(rrf)+norm*selnrrf)),)</f>
        <v>1.9525989155878392</v>
      </c>
      <c r="M67" s="78" t="s">
        <v>209</v>
      </c>
      <c r="N67" s="79">
        <f>IF(pop&lt;&gt;0,MAX(EXP(LN(rrf)-norm*selnrrf),EXP(LN(rrf)+norm*selnrrf)),)</f>
        <v>6.579355030560793</v>
      </c>
      <c r="O67" s="80">
        <f>IF(pop&lt;&gt;0,(rdf-(norm*serdf))*per,0)</f>
        <v>16.254726065548837</v>
      </c>
      <c r="P67" s="78" t="s">
        <v>209</v>
      </c>
      <c r="Q67" s="79">
        <f>IF(pop&lt;&gt;0,(rdf+(norm*serdf))*per,0)</f>
        <v>48.978745964039696</v>
      </c>
      <c r="R67" s="81">
        <f>IF(rdf&lt;&gt;0,ROUNDDOWN(per/(urdpf),0.0001),)</f>
        <v>2</v>
      </c>
      <c r="S67" s="84" t="str">
        <f>IF(R67&lt;=nntf,IF(nntf&lt;=T67,"to","to ∞ to"),"to ∞ to")</f>
        <v>to</v>
      </c>
      <c r="T67" s="85">
        <f>IF(rdf&lt;&gt;0,ROUNDUP(per/(lrdpf),0.0001),)</f>
        <v>7</v>
      </c>
      <c r="U67" s="3"/>
      <c r="V67" s="582"/>
      <c r="W67" s="582"/>
    </row>
    <row r="68" spans="1:21" ht="12.75">
      <c r="A68" s="544"/>
      <c r="B68" s="10" t="s">
        <v>135</v>
      </c>
      <c r="C68" s="10"/>
      <c r="D68" s="12"/>
      <c r="E68" s="30"/>
      <c r="F68" s="41"/>
      <c r="G68" s="42"/>
      <c r="H68" s="43"/>
      <c r="I68" s="44"/>
      <c r="J68" s="42"/>
      <c r="K68" s="43"/>
      <c r="L68" s="44"/>
      <c r="M68" s="42"/>
      <c r="N68" s="43"/>
      <c r="O68" s="44"/>
      <c r="P68" s="42"/>
      <c r="Q68" s="43"/>
      <c r="R68" s="615"/>
      <c r="S68" s="616"/>
      <c r="T68" s="617"/>
      <c r="U68" s="10"/>
    </row>
    <row r="69" spans="1:21" ht="12.75" customHeight="1">
      <c r="A69" s="544"/>
      <c r="D69" s="13" t="s">
        <v>182</v>
      </c>
      <c r="E69" s="30"/>
      <c r="F69" s="68"/>
      <c r="G69" s="69">
        <f>meaneg</f>
        <v>3435</v>
      </c>
      <c r="H69" s="220">
        <f>IF(H48&gt;0,H48,IF(sdeg&gt;0,sdeg/SQRT(egf),0))</f>
        <v>84.71253912918846</v>
      </c>
      <c r="I69" s="70"/>
      <c r="J69" s="71">
        <f>meancg</f>
        <v>3336</v>
      </c>
      <c r="K69" s="72">
        <f>IF(I48&gt;0,I48,IF(sdcg&gt;0,sdcg/SQRT(cgf),0))</f>
        <v>9.459161070377215</v>
      </c>
      <c r="L69" s="70"/>
      <c r="M69" s="71">
        <f>IF(mcg&lt;&gt;0,meg/mcg,)</f>
        <v>1.0296762589928057</v>
      </c>
      <c r="N69" s="64">
        <f>IF(rm&lt;&gt;0,rm*SQRT(seeg^2/meg^2+secg^2/mcg^2),)</f>
        <v>0.025560738795077722</v>
      </c>
      <c r="O69" s="70"/>
      <c r="P69" s="71">
        <f>meg-mcg</f>
        <v>99</v>
      </c>
      <c r="Q69" s="64">
        <f>SQRT(seeg^2+secg^2)</f>
        <v>85.23901696916516</v>
      </c>
      <c r="R69" s="618"/>
      <c r="S69" s="619"/>
      <c r="T69" s="620"/>
      <c r="U69" s="10"/>
    </row>
    <row r="70" spans="1:21" ht="13.5" thickBot="1">
      <c r="A70" s="544"/>
      <c r="B70" s="10"/>
      <c r="C70" s="10"/>
      <c r="D70" s="12" t="str">
        <f>ci&amp;"% CIs"</f>
        <v>95% CIs</v>
      </c>
      <c r="E70" s="30"/>
      <c r="F70" s="73">
        <f>IF(seeg&gt;0,meg-(norm*seeg),0)</f>
        <v>3268.9664742678506</v>
      </c>
      <c r="G70" s="74" t="s">
        <v>209</v>
      </c>
      <c r="H70" s="75">
        <f>IF(seeg&gt;0,meg+(norm*seeg),0)</f>
        <v>3601.0335257321494</v>
      </c>
      <c r="I70" s="76">
        <f>mcg-(norm*secg)</f>
        <v>3317.4603849780974</v>
      </c>
      <c r="J70" s="74" t="s">
        <v>209</v>
      </c>
      <c r="K70" s="75">
        <f>mcg+(norm*secg)</f>
        <v>3354.5396150219026</v>
      </c>
      <c r="L70" s="76">
        <f>IF(serm&gt;0,rm-(tinv*serm),)</f>
        <v>0.9791505468403194</v>
      </c>
      <c r="M70" s="74" t="s">
        <v>209</v>
      </c>
      <c r="N70" s="75">
        <f>IF(serm&gt;0,rm+(tinv*serm),0)</f>
        <v>1.080201971145292</v>
      </c>
      <c r="O70" s="76">
        <f>IF(serm&gt;0,md-(tinv*semd),0)</f>
        <v>-69.49129714412993</v>
      </c>
      <c r="P70" s="74" t="s">
        <v>209</v>
      </c>
      <c r="Q70" s="75">
        <f>IF(semd&gt;0,md+(tinv*semd),0)</f>
        <v>267.49129714412993</v>
      </c>
      <c r="R70" s="621"/>
      <c r="S70" s="622"/>
      <c r="T70" s="623"/>
      <c r="U70" s="10"/>
    </row>
    <row r="71" spans="1:21" ht="27.75" customHeight="1" thickTop="1">
      <c r="A71" s="543" t="s">
        <v>159</v>
      </c>
      <c r="B71" s="546" t="s">
        <v>94</v>
      </c>
      <c r="C71" s="547"/>
      <c r="D71" s="547"/>
      <c r="E71" s="59"/>
      <c r="F71" s="548"/>
      <c r="G71" s="549"/>
      <c r="H71" s="549"/>
      <c r="I71" s="549"/>
      <c r="J71" s="549"/>
      <c r="K71" s="549"/>
      <c r="L71" s="549"/>
      <c r="M71" s="549"/>
      <c r="N71" s="549"/>
      <c r="O71" s="549"/>
      <c r="P71" s="549"/>
      <c r="Q71" s="549"/>
      <c r="R71" s="549"/>
      <c r="S71" s="549"/>
      <c r="T71" s="550"/>
      <c r="U71" s="3"/>
    </row>
    <row r="72" spans="1:21" ht="12.75">
      <c r="A72" s="544"/>
      <c r="B72" s="10"/>
      <c r="C72" s="10"/>
      <c r="D72" s="12" t="s">
        <v>181</v>
      </c>
      <c r="E72" s="30"/>
      <c r="F72" s="60"/>
      <c r="G72" s="207"/>
      <c r="H72" s="60"/>
      <c r="I72" s="49"/>
      <c r="J72" s="207"/>
      <c r="K72" s="60"/>
      <c r="L72" s="49"/>
      <c r="M72" s="207"/>
      <c r="N72" s="60"/>
      <c r="O72" s="49"/>
      <c r="P72" s="207"/>
      <c r="Q72" s="60"/>
      <c r="R72" s="101"/>
      <c r="S72" s="206"/>
      <c r="T72" s="201"/>
      <c r="U72" s="3"/>
    </row>
    <row r="73" spans="1:21" ht="13.5" thickBot="1">
      <c r="A73" s="545"/>
      <c r="B73" s="23"/>
      <c r="C73" s="23"/>
      <c r="D73" s="45" t="s">
        <v>154</v>
      </c>
      <c r="E73" s="46"/>
      <c r="F73" s="52"/>
      <c r="G73" s="47">
        <f>IF(G72=0,,"to")</f>
        <v>0</v>
      </c>
      <c r="H73" s="53"/>
      <c r="I73" s="54"/>
      <c r="J73" s="47">
        <f>IF(J72=0,,"to")</f>
        <v>0</v>
      </c>
      <c r="K73" s="53"/>
      <c r="L73" s="54"/>
      <c r="M73" s="47">
        <f>IF(M72=0,,"to")</f>
        <v>0</v>
      </c>
      <c r="N73" s="53"/>
      <c r="O73" s="54"/>
      <c r="P73" s="103" t="s">
        <v>209</v>
      </c>
      <c r="Q73" s="53"/>
      <c r="R73" s="90"/>
      <c r="S73" s="102" t="str">
        <f>IF(R73&lt;=S72,IF(nntf&lt;=T73,"to","to ∞ to"),"to ∞ to")</f>
        <v>to ∞ to</v>
      </c>
      <c r="T73" s="202"/>
      <c r="U73" s="3"/>
    </row>
    <row r="74" spans="1:20" ht="12.75">
      <c r="A74" s="302"/>
      <c r="B74" s="302"/>
      <c r="C74" s="302"/>
      <c r="D74" s="302"/>
      <c r="E74" s="302"/>
      <c r="F74" s="302"/>
      <c r="G74" s="302"/>
      <c r="H74" s="302"/>
      <c r="I74" s="302"/>
      <c r="J74" s="302"/>
      <c r="K74" s="302"/>
      <c r="L74" s="302"/>
      <c r="M74" s="302"/>
      <c r="N74" s="302"/>
      <c r="O74" s="302"/>
      <c r="P74" s="302" t="s">
        <v>42</v>
      </c>
      <c r="Q74" s="486" t="s">
        <v>40</v>
      </c>
      <c r="R74" s="486"/>
      <c r="S74" s="486"/>
      <c r="T74" s="486"/>
    </row>
    <row r="75" ht="12.75"/>
  </sheetData>
  <sheetProtection sheet="1" objects="1" scenarios="1" selectLockedCells="1"/>
  <mergeCells count="58">
    <mergeCell ref="Q74:T74"/>
    <mergeCell ref="N35:T40"/>
    <mergeCell ref="N41:T45"/>
    <mergeCell ref="N46:T49"/>
    <mergeCell ref="R62:T62"/>
    <mergeCell ref="L61:N61"/>
    <mergeCell ref="O61:Q61"/>
    <mergeCell ref="L59:Q59"/>
    <mergeCell ref="R68:T70"/>
    <mergeCell ref="L60:N60"/>
    <mergeCell ref="J4:K4"/>
    <mergeCell ref="F59:K59"/>
    <mergeCell ref="L4:T4"/>
    <mergeCell ref="L5:M7"/>
    <mergeCell ref="N5:T7"/>
    <mergeCell ref="N18:T27"/>
    <mergeCell ref="D36:F37"/>
    <mergeCell ref="C6:D7"/>
    <mergeCell ref="L35:M40"/>
    <mergeCell ref="L41:M45"/>
    <mergeCell ref="V65:W67"/>
    <mergeCell ref="A50:A56"/>
    <mergeCell ref="A35:A49"/>
    <mergeCell ref="N8:T13"/>
    <mergeCell ref="L14:M17"/>
    <mergeCell ref="N14:T17"/>
    <mergeCell ref="N50:T56"/>
    <mergeCell ref="L50:M56"/>
    <mergeCell ref="O60:Q60"/>
    <mergeCell ref="L46:M49"/>
    <mergeCell ref="B4:C4"/>
    <mergeCell ref="D4:E4"/>
    <mergeCell ref="F4:G4"/>
    <mergeCell ref="H4:I4"/>
    <mergeCell ref="A5:A17"/>
    <mergeCell ref="I61:K61"/>
    <mergeCell ref="H13:I13"/>
    <mergeCell ref="D50:F50"/>
    <mergeCell ref="H51:I51"/>
    <mergeCell ref="D44:F45"/>
    <mergeCell ref="A18:A34"/>
    <mergeCell ref="A71:A73"/>
    <mergeCell ref="B71:D71"/>
    <mergeCell ref="F71:T71"/>
    <mergeCell ref="R59:T61"/>
    <mergeCell ref="I60:K60"/>
    <mergeCell ref="F61:H61"/>
    <mergeCell ref="A59:A70"/>
    <mergeCell ref="F60:H60"/>
    <mergeCell ref="V16:X24"/>
    <mergeCell ref="H12:I12"/>
    <mergeCell ref="V13:X15"/>
    <mergeCell ref="L28:M34"/>
    <mergeCell ref="L8:M13"/>
    <mergeCell ref="N28:T34"/>
    <mergeCell ref="V25:X28"/>
    <mergeCell ref="L18:M27"/>
    <mergeCell ref="V10:X12"/>
  </mergeCells>
  <conditionalFormatting sqref="P73 S73">
    <cfRule type="expression" priority="11" dxfId="1" stopIfTrue="1">
      <formula>O$73=Q$73</formula>
    </cfRule>
  </conditionalFormatting>
  <conditionalFormatting sqref="N69:Q69 K69:L69 F69 H69:I69">
    <cfRule type="expression" priority="18" dxfId="16" stopIfTrue="1">
      <formula>AND($H$46=0,$I$46=0)</formula>
    </cfRule>
  </conditionalFormatting>
  <conditionalFormatting sqref="G70">
    <cfRule type="expression" priority="19" dxfId="16" stopIfTrue="1">
      <formula>$F$70=$H$70</formula>
    </cfRule>
  </conditionalFormatting>
  <conditionalFormatting sqref="J70">
    <cfRule type="expression" priority="20" dxfId="16" stopIfTrue="1">
      <formula>$I$70=$K$70</formula>
    </cfRule>
  </conditionalFormatting>
  <conditionalFormatting sqref="M70">
    <cfRule type="expression" priority="21" dxfId="16" stopIfTrue="1">
      <formula>$L$70=$N$70</formula>
    </cfRule>
  </conditionalFormatting>
  <conditionalFormatting sqref="P70">
    <cfRule type="expression" priority="22" dxfId="16" stopIfTrue="1">
      <formula>$O$70=$Q$70</formula>
    </cfRule>
  </conditionalFormatting>
  <conditionalFormatting sqref="F70 H70">
    <cfRule type="cellIs" priority="23" dxfId="21" operator="equal" stopIfTrue="1">
      <formula>meg</formula>
    </cfRule>
  </conditionalFormatting>
  <conditionalFormatting sqref="I70 K70">
    <cfRule type="cellIs" priority="24" dxfId="21" operator="equal" stopIfTrue="1">
      <formula>mcg</formula>
    </cfRule>
  </conditionalFormatting>
  <conditionalFormatting sqref="L70 N70">
    <cfRule type="cellIs" priority="25" dxfId="21" operator="equal" stopIfTrue="1">
      <formula>rm</formula>
    </cfRule>
  </conditionalFormatting>
  <conditionalFormatting sqref="O70 Q70">
    <cfRule type="cellIs" priority="26" dxfId="21" operator="equal" stopIfTrue="1">
      <formula>md</formula>
    </cfRule>
  </conditionalFormatting>
  <conditionalFormatting sqref="J64">
    <cfRule type="expression" priority="27" dxfId="1" stopIfTrue="1">
      <formula>$I$64=$K$64</formula>
    </cfRule>
  </conditionalFormatting>
  <conditionalFormatting sqref="G64">
    <cfRule type="expression" priority="28" dxfId="1" stopIfTrue="1">
      <formula>$F$64=$H$64</formula>
    </cfRule>
  </conditionalFormatting>
  <conditionalFormatting sqref="P64">
    <cfRule type="expression" priority="29" dxfId="1" stopIfTrue="1">
      <formula>$O$64=$Q$64</formula>
    </cfRule>
  </conditionalFormatting>
  <conditionalFormatting sqref="S64">
    <cfRule type="expression" priority="30" dxfId="1" stopIfTrue="1">
      <formula>$R$64=$T$64</formula>
    </cfRule>
  </conditionalFormatting>
  <conditionalFormatting sqref="M69">
    <cfRule type="expression" priority="31" dxfId="16" stopIfTrue="1">
      <formula>AND($H$46=0,$I$46=0)</formula>
    </cfRule>
    <cfRule type="expression" priority="32" dxfId="1" stopIfTrue="1">
      <formula>OR(mcg=0,meg=0)</formula>
    </cfRule>
  </conditionalFormatting>
  <conditionalFormatting sqref="H48">
    <cfRule type="expression" priority="33" dxfId="14" stopIfTrue="1">
      <formula>AND($H$48=0,$I$48=0)</formula>
    </cfRule>
  </conditionalFormatting>
  <conditionalFormatting sqref="I48">
    <cfRule type="expression" priority="34" dxfId="13" stopIfTrue="1">
      <formula>AND($H$48=0,$I$48=0)</formula>
    </cfRule>
  </conditionalFormatting>
  <conditionalFormatting sqref="M64">
    <cfRule type="expression" priority="35" dxfId="1" stopIfTrue="1">
      <formula>$L$64=$N$64</formula>
    </cfRule>
  </conditionalFormatting>
  <conditionalFormatting sqref="M73">
    <cfRule type="expression" priority="36" dxfId="1" stopIfTrue="1">
      <formula>$L$73=$N$73</formula>
    </cfRule>
  </conditionalFormatting>
  <conditionalFormatting sqref="J73">
    <cfRule type="expression" priority="37" dxfId="1" stopIfTrue="1">
      <formula>$I$73=$K$73</formula>
    </cfRule>
  </conditionalFormatting>
  <conditionalFormatting sqref="G73">
    <cfRule type="expression" priority="38" dxfId="1" stopIfTrue="1">
      <formula>$F$73=$H$73</formula>
    </cfRule>
  </conditionalFormatting>
  <conditionalFormatting sqref="G66">
    <cfRule type="expression" priority="39" dxfId="1" stopIfTrue="1">
      <formula>eginf=0</formula>
    </cfRule>
  </conditionalFormatting>
  <conditionalFormatting sqref="G67">
    <cfRule type="expression" priority="40" dxfId="1" stopIfTrue="1">
      <formula>$F$67=$H$67</formula>
    </cfRule>
  </conditionalFormatting>
  <conditionalFormatting sqref="J66">
    <cfRule type="expression" priority="41" dxfId="1" stopIfTrue="1">
      <formula>cginf=0</formula>
    </cfRule>
  </conditionalFormatting>
  <conditionalFormatting sqref="J67">
    <cfRule type="expression" priority="42" dxfId="1" stopIfTrue="1">
      <formula>$I$67=$K$67</formula>
    </cfRule>
  </conditionalFormatting>
  <conditionalFormatting sqref="M67">
    <cfRule type="expression" priority="43" dxfId="1" stopIfTrue="1">
      <formula>$L$67=$N$67</formula>
    </cfRule>
  </conditionalFormatting>
  <conditionalFormatting sqref="P67">
    <cfRule type="expression" priority="44" dxfId="1" stopIfTrue="1">
      <formula>$O$67=$Q$67</formula>
    </cfRule>
  </conditionalFormatting>
  <conditionalFormatting sqref="S67">
    <cfRule type="expression" priority="45" dxfId="1" stopIfTrue="1">
      <formula>$R$67=$T$67</formula>
    </cfRule>
  </conditionalFormatting>
  <conditionalFormatting sqref="J69">
    <cfRule type="expression" priority="46" dxfId="1" stopIfTrue="1">
      <formula>mcg=0</formula>
    </cfRule>
  </conditionalFormatting>
  <conditionalFormatting sqref="H51:I51 H53:I53">
    <cfRule type="expression" priority="1" dxfId="31" stopIfTrue="1">
      <formula>(type="proportion")</formula>
    </cfRule>
  </conditionalFormatting>
  <dataValidations count="48">
    <dataValidation type="whole" allowBlank="1" showInputMessage="1" showErrorMessage="1" promptTitle="Dropped pre-intervention" prompt="Enter here the number allocated to the comparison group who dropped out before intervention." sqref="I25">
      <formula1>0</formula1>
      <formula2>I22</formula2>
    </dataValidation>
    <dataValidation type="whole" allowBlank="1" showInputMessage="1" showErrorMessage="1" promptTitle="Participants with outcomes" prompt="Enter the number of participants in the exposed group who have the outcome of interest.&#10; &#10;It cannot be greater than the number completed follow-up." sqref="H38">
      <formula1>0</formula1>
      <formula2>H28</formula2>
    </dataValidation>
    <dataValidation type="whole" allowBlank="1" showInputMessage="1" showErrorMessage="1" promptTitle="Participants with outcomes" prompt="Enter the number of participants in the comparison group who have the outcome of interest. &#10;&#10;It cannot be greater than the number completed follow-up." sqref="I38">
      <formula1>0</formula1>
      <formula2>I28</formula2>
    </dataValidation>
    <dataValidation type="whole" operator="greaterThan" allowBlank="1" showInputMessage="1" showErrorMessage="1" promptTitle="Participant population" prompt="Enter total number of participants enrolled in the study." sqref="H13:I13">
      <formula1>20</formula1>
    </dataValidation>
    <dataValidation type="whole" operator="notEqual" allowBlank="1" showInputMessage="1" showErrorMessage="1" promptTitle="Exposure group" prompt="Enter the number who were allocated to the exposure group, whether or not they received it or completed follow-up." sqref="H22">
      <formula1>0</formula1>
    </dataValidation>
    <dataValidation type="whole" operator="notEqual" allowBlank="1" showInputMessage="1" showErrorMessage="1" promptTitle="Comparison group" prompt="Enter the number who were allocated to the comparison group, whether or not they received it or completed follow-up." sqref="I22">
      <formula1>0</formula1>
    </dataValidation>
    <dataValidation type="textLength" allowBlank="1" showInputMessage="1" showErrorMessage="1" sqref="L5">
      <formula1>10</formula1>
      <formula2>800</formula2>
    </dataValidation>
    <dataValidation type="textLength" allowBlank="1" showInputMessage="1" showErrorMessage="1" sqref="L18">
      <formula1>20</formula1>
      <formula2>300</formula2>
    </dataValidation>
    <dataValidation type="textLength" allowBlank="1" showInputMessage="1" showErrorMessage="1" promptTitle="Time period &amp; duration of study" prompt="Where outcomes were measured once only, i.e. at a single time-point, when was that in relation to exposure/comparison allocation?&#10;&#10;Where outcomes were measured over a period of time, over what time period following exposure/comparison allocation was that?" sqref="N50:T56">
      <formula1>1</formula1>
      <formula2>500</formula2>
    </dataValidation>
    <dataValidation allowBlank="1" showInputMessage="1" showErrorMessage="1" promptTitle="Report occurrence per..." prompt="Enter appropriate number for reporting, such as per x persons, or per x person-years etc, e.g. 100, 1000, 10 000 etc.&#10;If nothing entered, results will show per participant.&#10;&#10;For percentage use 100." sqref="H55"/>
    <dataValidation allowBlank="1" showInputMessage="1" showErrorMessage="1" promptTitle="Standard deviation" prompt="Enter either standard deviation (SD) here, or standard error (SE) in the line below." sqref="H47"/>
    <dataValidation allowBlank="1" showInputMessage="1" showErrorMessage="1" promptTitle="Standard deviation" prompt="Enter either standard deviation (SD)  here, or standard error (SE) in the line below." sqref="I47"/>
    <dataValidation allowBlank="1" showInputMessage="1" showErrorMessage="1" promptTitle="Standard error" prompt="Enter either standard error (SE)  here, or standard deviation (SD) in the line above." sqref="H48:I48"/>
    <dataValidation allowBlank="1" showInputMessage="1" showErrorMessage="1" promptTitle="Participants without outcome" prompt="Entry is optional, not used for calculations." sqref="H41:I41"/>
    <dataValidation allowBlank="1" showInputMessage="1" showErrorMessage="1" promptTitle="Mean" prompt="Enter the mean of the outcome measure for the exposure group." sqref="H46"/>
    <dataValidation allowBlank="1" showInputMessage="1" showErrorMessage="1" promptTitle="Mean" prompt="Enter the mean of the outcome measure for the comparison group." sqref="I46"/>
    <dataValidation allowBlank="1" showInputMessage="1" showErrorMessage="1" promptTitle="Key results as reported" prompt="Describe here the key reported outcome, and the method of analyses used by the investigators, e.g. logistic regression or survival analyses.  If known, state whether they were adjusted for other variables e.g. age &amp; sex, centre or certain confounders." sqref="F71:T71"/>
    <dataValidation allowBlank="1" showInputMessage="1" showErrorMessage="1" promptTitle="Reported occurrence" prompt="Enter reported occurrence in the exposed group." sqref="G72"/>
    <dataValidation allowBlank="1" showInputMessage="1" showErrorMessage="1" promptTitle="Lower confidence limit" prompt="Enter lower confidence limit." sqref="F73 R73 O73 L73 I73"/>
    <dataValidation allowBlank="1" showInputMessage="1" showErrorMessage="1" promptTitle="Upper confidence limit" prompt="Enter upper confidence limit." sqref="H73 T73 Q73 N73 K73"/>
    <dataValidation allowBlank="1" showInputMessage="1" showErrorMessage="1" promptTitle="Reported occurrence" prompt="Enter reported occurrence in the comparison group." sqref="J72"/>
    <dataValidation allowBlank="1" showInputMessage="1" showErrorMessage="1" promptTitle="Reported relative effect" prompt="Enter reported relative effect." sqref="M72"/>
    <dataValidation allowBlank="1" showInputMessage="1" showErrorMessage="1" promptTitle="Reported absolute effect" prompt="Enter reported absolute effect." sqref="P72"/>
    <dataValidation allowBlank="1" showInputMessage="1" showErrorMessage="1" promptTitle="Reported NNE" prompt="Enter reported NNE." sqref="S72"/>
    <dataValidation allowBlank="1" showInputMessage="1" showErrorMessage="1" promptTitle="Assess by and when?" prompt="Who assessed this research report?  When?" sqref="F4:G4"/>
    <dataValidation allowBlank="1" showInputMessage="1" showErrorMessage="1" promptTitle="Publication details" prompt="Enter abbreviated publication details of study: main author, journal &amp; year of publication. &#10;Enter full citation on Page 1 under &quot;Evidence Selected&quot;" sqref="L4:T4"/>
    <dataValidation type="textLength" allowBlank="1" showInputMessage="1" showErrorMessage="1" promptTitle="Participant population" prompt="How were participants selected from the eligible population, e.g. consecutive cases, randomly selected sample?&#10;What percent of the eligibles participated?" sqref="N14:T17">
      <formula1>1</formula1>
      <formula2>700</formula2>
    </dataValidation>
    <dataValidation allowBlank="1" showInputMessage="1" showErrorMessage="1" promptTitle="Which outcome" prompt="Enter here which categorical outcome data is being entered for." sqref="D36"/>
    <dataValidation allowBlank="1" showInputMessage="1" showErrorMessage="1" promptTitle="Which outcome" prompt="Enter here which continuous outcome data is being entered for." sqref="D4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textLength" allowBlank="1" showInputMessage="1" showErrorMessage="1" promptTitle="Eligible population" prompt="Describe how eligibles were selected. Was there a sampling frame? e.g. a birth register, media advertisements, patient lists?  Who recruited &amp; assessed eligibility?&#10;List the main eligibility (inclusion and exclusion) criteria." sqref="N8:T13">
      <formula1>1</formula1>
      <formula2>900</formula2>
    </dataValidation>
    <dataValidation type="textLength" allowBlank="1" showInputMessage="1" showErrorMessage="1" promptTitle="Comparison group" prompt="Describe the comparison group's prognostic/risk status (if there is one) - definition, how, when &amp; by whom measured?" sqref="N28:T34">
      <formula1>1</formula1>
      <formula2>400</formula2>
    </dataValidation>
    <dataValidation type="textLength" allowBlank="1" showInputMessage="1" showErrorMessage="1" promptTitle="Study Setting" prompt="What were the settings / locations from which the eligibles were sourced, e.g. which country, urban/rural/ hospital/community?" sqref="N5:T7">
      <formula1>1</formula1>
      <formula2>500</formula2>
    </dataValidation>
    <dataValidation allowBlank="1" showInputMessage="1" showErrorMessage="1" promptTitle="Prognostic / risk factor(s)" prompt="Desribe the prognostic/risk factor(s) of interest - definition, how, when and by whom measured." sqref="N18:T27"/>
    <dataValidation type="textLength" allowBlank="1" showInputMessage="1" showErrorMessage="1" promptTitle="Outcomes" prompt="What were the secondary outcomes?&#10;&#10;How, when &amp; by whom were they assessed?" sqref="N41:T45">
      <formula1>1</formula1>
      <formula2>800</formula2>
    </dataValidation>
    <dataValidation type="textLength" allowBlank="1" showInputMessage="1" showErrorMessage="1" promptTitle="Outcomes" prompt="What were the primary outcomes?&#10;&#10;How, when &amp; by whom were they assessed?" sqref="N35:T40">
      <formula1>1</formula1>
      <formula2>800</formula2>
    </dataValidation>
    <dataValidation type="textLength" allowBlank="1" showInputMessage="1" showErrorMessage="1" promptTitle="Outcomes" prompt="What were the adverse outcomes?&#10;&#10;How, when &amp; by whom were they assessed?" sqref="N46:T49">
      <formula1>1</formula1>
      <formula2>800</formula2>
    </dataValidation>
    <dataValidation type="list" allowBlank="1" showInputMessage="1" showErrorMessage="1" promptTitle="Select from drop-down list" prompt="Rate or proportion? &#10;Double click and select rate or proportion from the drop-down list. &#10;Use rate for incidence, use proportion for risk or prevalence.&#10;&#10;If assessing rate, fill in the Unit of time and the average length of follow-up for EG and CG." sqref="D50:F50">
      <formula1>"rate, proportion"</formula1>
    </dataValidation>
    <dataValidation type="textLength" allowBlank="1" showInputMessage="1" showErrorMessage="1" sqref="I54">
      <formula1>1</formula1>
      <formula2>12</formula2>
    </dataValidation>
    <dataValidation allowBlank="1" showInputMessage="1" showErrorMessage="1" promptTitle="Follow up time in CG or nul" prompt="If a rate is wanted (such as in incidence studies), enter for the comparison group the average length of follow-up, in units of time shown.&#10;&#10;If a proportion is wanted (such as risk or prevalence), leave blank." sqref="I53"/>
    <dataValidation allowBlank="1" showInputMessage="1" showErrorMessage="1" promptTitle="Follow-up time in EG or nul" prompt="If a rate is wanted (such as in incidence studies), enter for the exposure group the average length of follow-up, in units of time shown.&#10;&#10;If a proportion is wanted (such as risk or prevalence), leave blank." sqref="H53"/>
    <dataValidation type="textLength" allowBlank="1" showInputMessage="1" showErrorMessage="1" promptTitle="Unit of time" prompt="Enter time unit used e.g. year, month, day.&#10;&#10;If none relevant, i.e. not a rate, leave blank." sqref="H51:I51">
      <formula1>1</formula1>
      <formula2>20</formula2>
    </dataValidation>
    <dataValidation type="whole" allowBlank="1" showInputMessage="1" showErrorMessage="1" promptTitle="Dropped pre-intervention" prompt="Enter here the number allocated to the exposure group who dropped out before intervention.&#10;" sqref="H25">
      <formula1>0</formula1>
      <formula2>H13</formula2>
    </dataValidation>
    <dataValidation type="whole" allowBlank="1" showInputMessage="1" showErrorMessage="1" promptTitle="Completed follow-up" prompt="Enter the number who were allocated the exposure, received it (some or all) and completed follow-up.&#10;&#10;If person-time of comparison is given as the denominator, enter that number here, and set time (below) to 1.0." sqref="H28">
      <formula1>0</formula1>
      <formula2>H13</formula2>
    </dataValidation>
    <dataValidation type="whole" allowBlank="1" showInputMessage="1" showErrorMessage="1" promptTitle="Completed follow-up" prompt="Enter the number who were allocated to comparison, received it (some or all) and completed follow-up.&#10;&#10;If person-time of comparison is given as the denominator, enter that number here, and set time (below) to 1.0." sqref="I28">
      <formula1>0</formula1>
      <formula2>H13</formula2>
    </dataValidation>
    <dataValidation type="whole" allowBlank="1" showInputMessage="1" showErrorMessage="1" promptTitle="Lost during/post-intervention" prompt="Enter here those who were allocated comparison, did receive it, but were lost to follow-up" sqref="I31">
      <formula1>0</formula1>
      <formula2>H13</formula2>
    </dataValidation>
    <dataValidation type="whole" allowBlank="1" showInputMessage="1" showErrorMessage="1" promptTitle="Lost during/post-intervention" prompt="Enter here those who were allocated to exposure did receive it, but were lost to follow-up." sqref="H31">
      <formula1>0</formula1>
      <formula2>H13</formula2>
    </dataValidation>
  </dataValidations>
  <hyperlinks>
    <hyperlink ref="Q74" r:id="rId1" display="rt.jackson@auckland.ac.nz"/>
  </hyperlinks>
  <printOptions horizontalCentered="1"/>
  <pageMargins left="0.5118110236220472" right="0.4330708661417323" top="0.2755905511811024" bottom="0.6692913385826772" header="0.07874015748031496" footer="0.3937007874015748"/>
  <pageSetup fitToHeight="1" fitToWidth="1" horizontalDpi="600" verticalDpi="600" orientation="portrait" paperSize="9" scale="73"/>
  <headerFooter alignWithMargins="0">
    <oddFooter xml:space="preserve">&amp;L&amp;8&amp;F, &amp;A
&amp;D&amp;R&amp;8Page 2
Copyright © 2004 Rod Jackson, University of Auckland </oddFooter>
  </headerFooter>
  <drawing r:id="rId4"/>
  <legacyDrawing r:id="rId3"/>
</worksheet>
</file>

<file path=xl/worksheets/sheet4.xml><?xml version="1.0" encoding="utf-8"?>
<worksheet xmlns="http://schemas.openxmlformats.org/spreadsheetml/2006/main" xmlns:r="http://schemas.openxmlformats.org/officeDocument/2006/relationships">
  <sheetPr codeName="Sheet11">
    <pageSetUpPr fitToPage="1"/>
  </sheetPr>
  <dimension ref="A1:AB74"/>
  <sheetViews>
    <sheetView showGridLines="0" showZeros="0" zoomScale="125" zoomScaleNormal="125" zoomScalePageLayoutView="0" workbookViewId="0" topLeftCell="A42">
      <selection activeCell="H47" sqref="H47"/>
    </sheetView>
  </sheetViews>
  <sheetFormatPr defaultColWidth="9.140625" defaultRowHeight="12.75"/>
  <cols>
    <col min="1" max="1" width="3.8515625" style="2" customWidth="1"/>
    <col min="2" max="2" width="2.28125" style="2" customWidth="1"/>
    <col min="3" max="3" width="14.421875" style="2" customWidth="1"/>
    <col min="4" max="4" width="8.8515625" style="2" customWidth="1"/>
    <col min="5" max="5" width="1.421875" style="2" customWidth="1"/>
    <col min="6" max="10" width="5.8515625" style="2" customWidth="1"/>
    <col min="11" max="11" width="7.00390625" style="2" customWidth="1"/>
    <col min="12" max="17" width="6.00390625" style="2" customWidth="1"/>
    <col min="18" max="20" width="5.421875" style="2" customWidth="1"/>
    <col min="21" max="21" width="1.421875" style="2" customWidth="1"/>
    <col min="22" max="16384" width="9.140625" style="2" customWidth="1"/>
  </cols>
  <sheetData>
    <row r="1" spans="1:20" ht="18.75" customHeight="1">
      <c r="A1" s="169"/>
      <c r="B1" s="170"/>
      <c r="C1" s="170"/>
      <c r="D1" s="170"/>
      <c r="E1" s="170"/>
      <c r="F1" s="170"/>
      <c r="G1" s="170"/>
      <c r="H1" s="170"/>
      <c r="I1" s="170"/>
      <c r="J1" s="290" t="str">
        <f>Page1!F2</f>
        <v>Prognostic and Risk Factor Studies</v>
      </c>
      <c r="K1" s="170"/>
      <c r="L1" s="170"/>
      <c r="M1" s="170"/>
      <c r="N1" s="170"/>
      <c r="O1" s="170"/>
      <c r="P1" s="170"/>
      <c r="Q1" s="170"/>
      <c r="R1" s="170"/>
      <c r="S1" s="170"/>
      <c r="T1" s="172"/>
    </row>
    <row r="2" spans="1:28" ht="18.75" customHeight="1">
      <c r="A2" s="370" t="s">
        <v>53</v>
      </c>
      <c r="B2" s="371"/>
      <c r="C2" s="371"/>
      <c r="D2" s="371"/>
      <c r="E2" s="371"/>
      <c r="F2" s="371"/>
      <c r="G2" s="371"/>
      <c r="H2" s="371"/>
      <c r="I2" s="371"/>
      <c r="J2" s="371"/>
      <c r="K2" s="371"/>
      <c r="L2" s="371"/>
      <c r="M2" s="371"/>
      <c r="N2" s="371"/>
      <c r="O2" s="371"/>
      <c r="P2" s="371"/>
      <c r="Q2" s="371"/>
      <c r="R2" s="371"/>
      <c r="S2" s="371"/>
      <c r="T2" s="372"/>
      <c r="U2" s="10"/>
      <c r="V2" s="93"/>
      <c r="W2" s="93"/>
      <c r="X2" s="93"/>
      <c r="Y2" s="93"/>
      <c r="Z2" s="93"/>
      <c r="AA2" s="93"/>
      <c r="AB2" s="93"/>
    </row>
    <row r="3" spans="1:28" ht="18.75" customHeight="1">
      <c r="A3" s="373"/>
      <c r="B3" s="374" t="s">
        <v>152</v>
      </c>
      <c r="C3" s="374"/>
      <c r="D3" s="374"/>
      <c r="E3" s="374"/>
      <c r="F3" s="374"/>
      <c r="G3" s="374"/>
      <c r="H3" s="374"/>
      <c r="I3" s="374"/>
      <c r="J3" s="374"/>
      <c r="K3" s="374"/>
      <c r="L3" s="374"/>
      <c r="M3" s="374"/>
      <c r="N3" s="374"/>
      <c r="O3" s="374"/>
      <c r="P3" s="374"/>
      <c r="Q3" s="374"/>
      <c r="R3" s="374"/>
      <c r="S3" s="374"/>
      <c r="T3" s="163"/>
      <c r="U3" s="10"/>
      <c r="V3" s="93"/>
      <c r="W3" s="93"/>
      <c r="X3" s="93"/>
      <c r="Y3" s="93"/>
      <c r="Z3" s="93"/>
      <c r="AA3" s="93"/>
      <c r="AB3" s="93"/>
    </row>
    <row r="4" spans="1:28" s="105" customFormat="1" ht="27" customHeight="1">
      <c r="A4" s="177"/>
      <c r="B4" s="624" t="s">
        <v>180</v>
      </c>
      <c r="C4" s="625"/>
      <c r="D4" s="468"/>
      <c r="E4" s="626"/>
      <c r="F4" s="627" t="s">
        <v>104</v>
      </c>
      <c r="G4" s="625"/>
      <c r="H4" s="581"/>
      <c r="I4" s="626"/>
      <c r="J4" s="627" t="s">
        <v>137</v>
      </c>
      <c r="K4" s="625"/>
      <c r="L4" s="595"/>
      <c r="M4" s="596"/>
      <c r="N4" s="596"/>
      <c r="O4" s="596"/>
      <c r="P4" s="596"/>
      <c r="Q4" s="596"/>
      <c r="R4" s="596"/>
      <c r="S4" s="596"/>
      <c r="T4" s="597"/>
      <c r="U4" s="104"/>
      <c r="V4" s="93"/>
      <c r="W4" s="93"/>
      <c r="X4" s="93"/>
      <c r="Y4" s="93"/>
      <c r="Z4" s="93"/>
      <c r="AA4" s="93"/>
      <c r="AB4" s="93"/>
    </row>
    <row r="5" spans="1:28" ht="17.25" customHeight="1">
      <c r="A5" s="565" t="s">
        <v>10</v>
      </c>
      <c r="B5" s="239"/>
      <c r="C5" s="224"/>
      <c r="D5" s="375"/>
      <c r="E5" s="20"/>
      <c r="G5" s="20"/>
      <c r="H5" s="20"/>
      <c r="I5" s="20"/>
      <c r="J5" s="376"/>
      <c r="K5" s="376"/>
      <c r="L5" s="628" t="s">
        <v>213</v>
      </c>
      <c r="M5" s="629"/>
      <c r="N5" s="525"/>
      <c r="O5" s="526"/>
      <c r="P5" s="526"/>
      <c r="Q5" s="526"/>
      <c r="R5" s="526"/>
      <c r="S5" s="526"/>
      <c r="T5" s="527"/>
      <c r="U5" s="10"/>
      <c r="V5" s="93"/>
      <c r="W5" s="93"/>
      <c r="X5" s="93"/>
      <c r="Y5" s="93"/>
      <c r="Z5" s="93"/>
      <c r="AA5" s="93"/>
      <c r="AB5" s="93"/>
    </row>
    <row r="6" spans="1:28" ht="20.25" customHeight="1">
      <c r="A6" s="566"/>
      <c r="B6" s="241"/>
      <c r="C6" s="598" t="s">
        <v>149</v>
      </c>
      <c r="D6" s="598"/>
      <c r="E6" s="51"/>
      <c r="F6" s="369"/>
      <c r="G6" s="369" t="s">
        <v>25</v>
      </c>
      <c r="H6" s="51"/>
      <c r="I6" s="93"/>
      <c r="J6" s="93"/>
      <c r="L6" s="628"/>
      <c r="M6" s="629"/>
      <c r="N6" s="525"/>
      <c r="O6" s="526"/>
      <c r="P6" s="526"/>
      <c r="Q6" s="526"/>
      <c r="R6" s="526"/>
      <c r="S6" s="526"/>
      <c r="T6" s="527"/>
      <c r="U6" s="10"/>
      <c r="V6" s="93"/>
      <c r="W6" s="93"/>
      <c r="X6" s="93"/>
      <c r="Y6" s="93"/>
      <c r="Z6" s="93"/>
      <c r="AA6" s="93"/>
      <c r="AB6" s="93"/>
    </row>
    <row r="7" spans="1:28" ht="9.75" customHeight="1">
      <c r="A7" s="566"/>
      <c r="B7" s="241"/>
      <c r="C7" s="598"/>
      <c r="D7" s="598"/>
      <c r="E7" s="51"/>
      <c r="F7" s="51"/>
      <c r="L7" s="630"/>
      <c r="M7" s="631"/>
      <c r="N7" s="528"/>
      <c r="O7" s="529"/>
      <c r="P7" s="529"/>
      <c r="Q7" s="529"/>
      <c r="R7" s="529"/>
      <c r="S7" s="529"/>
      <c r="T7" s="530"/>
      <c r="U7" s="10"/>
      <c r="V7" s="93"/>
      <c r="W7" s="93"/>
      <c r="X7" s="93"/>
      <c r="Y7" s="93"/>
      <c r="Z7" s="93"/>
      <c r="AA7" s="93"/>
      <c r="AB7" s="93"/>
    </row>
    <row r="8" spans="1:28" ht="12.75" customHeight="1" thickBot="1">
      <c r="A8" s="566"/>
      <c r="B8" s="241"/>
      <c r="C8" s="241"/>
      <c r="D8" s="241"/>
      <c r="E8" s="51"/>
      <c r="F8" s="51"/>
      <c r="G8" s="2" t="s">
        <v>30</v>
      </c>
      <c r="I8" s="4"/>
      <c r="L8" s="628" t="s">
        <v>95</v>
      </c>
      <c r="M8" s="629"/>
      <c r="N8" s="522"/>
      <c r="O8" s="523"/>
      <c r="P8" s="523"/>
      <c r="Q8" s="523"/>
      <c r="R8" s="523"/>
      <c r="S8" s="523"/>
      <c r="T8" s="524"/>
      <c r="U8" s="10"/>
      <c r="Y8" s="93"/>
      <c r="Z8" s="93"/>
      <c r="AA8" s="93"/>
      <c r="AB8" s="93"/>
    </row>
    <row r="9" spans="1:28" ht="12.75" customHeight="1">
      <c r="A9" s="566"/>
      <c r="B9" s="377"/>
      <c r="C9" s="241"/>
      <c r="D9" s="241"/>
      <c r="E9" s="51"/>
      <c r="F9" s="51"/>
      <c r="L9" s="628"/>
      <c r="M9" s="629"/>
      <c r="N9" s="525"/>
      <c r="O9" s="526"/>
      <c r="P9" s="526"/>
      <c r="Q9" s="526"/>
      <c r="R9" s="526"/>
      <c r="S9" s="526"/>
      <c r="T9" s="527"/>
      <c r="U9" s="3"/>
      <c r="V9" s="259" t="s">
        <v>60</v>
      </c>
      <c r="W9" s="260"/>
      <c r="X9" s="261"/>
      <c r="Y9" s="93"/>
      <c r="Z9" s="93"/>
      <c r="AA9" s="93"/>
      <c r="AB9" s="93"/>
    </row>
    <row r="10" spans="1:28" ht="12.75" customHeight="1">
      <c r="A10" s="566"/>
      <c r="B10" s="241"/>
      <c r="C10" s="241"/>
      <c r="D10" s="241"/>
      <c r="E10" s="51"/>
      <c r="F10" s="51"/>
      <c r="J10" s="4"/>
      <c r="L10" s="628"/>
      <c r="M10" s="629"/>
      <c r="N10" s="525"/>
      <c r="O10" s="526"/>
      <c r="P10" s="526"/>
      <c r="Q10" s="526"/>
      <c r="R10" s="526"/>
      <c r="S10" s="526"/>
      <c r="T10" s="527"/>
      <c r="U10" s="3"/>
      <c r="V10" s="540" t="s">
        <v>11</v>
      </c>
      <c r="W10" s="541"/>
      <c r="X10" s="542"/>
      <c r="Y10" s="93"/>
      <c r="Z10" s="93"/>
      <c r="AA10" s="93"/>
      <c r="AB10" s="93"/>
    </row>
    <row r="11" spans="1:28" ht="14.25" customHeight="1">
      <c r="A11" s="566"/>
      <c r="B11" s="377"/>
      <c r="C11" s="241"/>
      <c r="D11" s="241"/>
      <c r="E11" s="378"/>
      <c r="F11" s="378"/>
      <c r="H11" s="92" t="s">
        <v>52</v>
      </c>
      <c r="J11" s="4"/>
      <c r="L11" s="628"/>
      <c r="M11" s="629"/>
      <c r="N11" s="525"/>
      <c r="O11" s="526"/>
      <c r="P11" s="526"/>
      <c r="Q11" s="526"/>
      <c r="R11" s="526"/>
      <c r="S11" s="526"/>
      <c r="T11" s="527"/>
      <c r="U11" s="3"/>
      <c r="V11" s="540"/>
      <c r="W11" s="541"/>
      <c r="X11" s="542"/>
      <c r="Y11" s="93"/>
      <c r="Z11" s="93"/>
      <c r="AA11" s="93"/>
      <c r="AB11" s="93"/>
    </row>
    <row r="12" spans="1:28" ht="12.75" customHeight="1">
      <c r="A12" s="566"/>
      <c r="B12" s="377"/>
      <c r="C12" s="377"/>
      <c r="D12" s="377"/>
      <c r="E12" s="213"/>
      <c r="F12" s="213"/>
      <c r="H12" s="505" t="s">
        <v>45</v>
      </c>
      <c r="I12" s="505"/>
      <c r="L12" s="628"/>
      <c r="M12" s="629"/>
      <c r="N12" s="525"/>
      <c r="O12" s="526"/>
      <c r="P12" s="526"/>
      <c r="Q12" s="526"/>
      <c r="R12" s="526"/>
      <c r="S12" s="526"/>
      <c r="T12" s="527"/>
      <c r="U12" s="3"/>
      <c r="V12" s="540"/>
      <c r="W12" s="541"/>
      <c r="X12" s="542"/>
      <c r="Y12" s="93"/>
      <c r="Z12" s="93"/>
      <c r="AA12" s="93"/>
      <c r="AB12" s="93"/>
    </row>
    <row r="13" spans="1:28" ht="12.75" customHeight="1">
      <c r="A13" s="566"/>
      <c r="B13" s="377"/>
      <c r="C13" s="377"/>
      <c r="D13" s="377"/>
      <c r="H13" s="569">
        <v>208</v>
      </c>
      <c r="I13" s="569"/>
      <c r="L13" s="630"/>
      <c r="M13" s="631"/>
      <c r="N13" s="528"/>
      <c r="O13" s="529"/>
      <c r="P13" s="529"/>
      <c r="Q13" s="529"/>
      <c r="R13" s="529"/>
      <c r="S13" s="529"/>
      <c r="T13" s="530"/>
      <c r="U13" s="3"/>
      <c r="V13" s="506" t="s">
        <v>116</v>
      </c>
      <c r="W13" s="507"/>
      <c r="X13" s="508"/>
      <c r="Y13" s="93"/>
      <c r="Z13" s="93"/>
      <c r="AA13" s="93"/>
      <c r="AB13" s="93"/>
    </row>
    <row r="14" spans="1:24" ht="12.75" customHeight="1">
      <c r="A14" s="566"/>
      <c r="B14" s="5"/>
      <c r="C14" s="5"/>
      <c r="D14" s="5"/>
      <c r="L14" s="632" t="s">
        <v>12</v>
      </c>
      <c r="M14" s="633"/>
      <c r="N14" s="522"/>
      <c r="O14" s="523"/>
      <c r="P14" s="523"/>
      <c r="Q14" s="523"/>
      <c r="R14" s="523"/>
      <c r="S14" s="523"/>
      <c r="T14" s="524"/>
      <c r="U14" s="3"/>
      <c r="V14" s="506"/>
      <c r="W14" s="507"/>
      <c r="X14" s="508"/>
    </row>
    <row r="15" spans="1:24" ht="12.75" customHeight="1" thickBot="1">
      <c r="A15" s="566"/>
      <c r="B15" s="106"/>
      <c r="C15" s="106"/>
      <c r="D15" s="6"/>
      <c r="L15" s="628"/>
      <c r="M15" s="629"/>
      <c r="N15" s="525"/>
      <c r="O15" s="526"/>
      <c r="P15" s="526"/>
      <c r="Q15" s="526"/>
      <c r="R15" s="526"/>
      <c r="S15" s="526"/>
      <c r="T15" s="527"/>
      <c r="U15" s="3"/>
      <c r="V15" s="509"/>
      <c r="W15" s="510"/>
      <c r="X15" s="511"/>
    </row>
    <row r="16" spans="1:24" ht="12.75" customHeight="1">
      <c r="A16" s="566"/>
      <c r="B16" s="106"/>
      <c r="C16" s="106"/>
      <c r="D16" s="6"/>
      <c r="L16" s="628"/>
      <c r="M16" s="629"/>
      <c r="N16" s="525"/>
      <c r="O16" s="526"/>
      <c r="P16" s="526"/>
      <c r="Q16" s="526"/>
      <c r="R16" s="526"/>
      <c r="S16" s="526"/>
      <c r="T16" s="527"/>
      <c r="U16" s="3"/>
      <c r="V16" s="635" t="s">
        <v>13</v>
      </c>
      <c r="W16" s="636"/>
      <c r="X16" s="637"/>
    </row>
    <row r="17" spans="1:24" ht="12.75" customHeight="1">
      <c r="A17" s="567"/>
      <c r="B17" s="10"/>
      <c r="C17" s="10"/>
      <c r="L17" s="630"/>
      <c r="M17" s="631"/>
      <c r="N17" s="528"/>
      <c r="O17" s="529"/>
      <c r="P17" s="529"/>
      <c r="Q17" s="529"/>
      <c r="R17" s="529"/>
      <c r="S17" s="529"/>
      <c r="T17" s="530"/>
      <c r="U17" s="3"/>
      <c r="V17" s="638"/>
      <c r="W17" s="639"/>
      <c r="X17" s="640"/>
    </row>
    <row r="18" spans="1:24" ht="12.75" customHeight="1">
      <c r="A18" s="565" t="s">
        <v>14</v>
      </c>
      <c r="B18" s="100"/>
      <c r="C18" s="97"/>
      <c r="D18" s="97"/>
      <c r="E18" s="97"/>
      <c r="F18" s="97"/>
      <c r="G18" s="97"/>
      <c r="H18" s="97"/>
      <c r="I18" s="194"/>
      <c r="J18" s="97"/>
      <c r="K18" s="98"/>
      <c r="L18" s="512" t="s">
        <v>210</v>
      </c>
      <c r="M18" s="513"/>
      <c r="N18" s="522"/>
      <c r="O18" s="523"/>
      <c r="P18" s="523"/>
      <c r="Q18" s="523"/>
      <c r="R18" s="523"/>
      <c r="S18" s="523"/>
      <c r="T18" s="524"/>
      <c r="U18" s="3"/>
      <c r="V18" s="638"/>
      <c r="W18" s="639"/>
      <c r="X18" s="640"/>
    </row>
    <row r="19" spans="1:24" ht="12.75" customHeight="1">
      <c r="A19" s="576"/>
      <c r="B19" s="96"/>
      <c r="C19" s="15"/>
      <c r="D19" s="15"/>
      <c r="E19" s="15"/>
      <c r="F19" s="107"/>
      <c r="G19" s="15"/>
      <c r="H19" s="107" t="s">
        <v>136</v>
      </c>
      <c r="I19" s="108" t="s">
        <v>174</v>
      </c>
      <c r="J19" s="10"/>
      <c r="K19" s="99"/>
      <c r="L19" s="514"/>
      <c r="M19" s="515"/>
      <c r="N19" s="525"/>
      <c r="O19" s="526"/>
      <c r="P19" s="526"/>
      <c r="Q19" s="526"/>
      <c r="R19" s="526"/>
      <c r="S19" s="526"/>
      <c r="T19" s="527"/>
      <c r="U19" s="3"/>
      <c r="V19" s="638"/>
      <c r="W19" s="639"/>
      <c r="X19" s="640"/>
    </row>
    <row r="20" spans="1:24" ht="12.75" customHeight="1">
      <c r="A20" s="576"/>
      <c r="B20" s="3"/>
      <c r="C20" s="10"/>
      <c r="D20" s="10"/>
      <c r="E20" s="10"/>
      <c r="F20" s="10"/>
      <c r="G20" s="10"/>
      <c r="H20" s="4" t="s">
        <v>121</v>
      </c>
      <c r="I20" s="195" t="s">
        <v>122</v>
      </c>
      <c r="J20" s="10"/>
      <c r="K20" s="99"/>
      <c r="L20" s="514"/>
      <c r="M20" s="515"/>
      <c r="N20" s="525"/>
      <c r="O20" s="526"/>
      <c r="P20" s="526"/>
      <c r="Q20" s="526"/>
      <c r="R20" s="526"/>
      <c r="S20" s="526"/>
      <c r="T20" s="527"/>
      <c r="U20" s="3"/>
      <c r="V20" s="638"/>
      <c r="W20" s="639"/>
      <c r="X20" s="640"/>
    </row>
    <row r="21" spans="1:24" ht="12.75" customHeight="1">
      <c r="A21" s="576"/>
      <c r="B21" s="7"/>
      <c r="C21" s="7"/>
      <c r="E21" s="7"/>
      <c r="F21" s="7"/>
      <c r="G21" s="7"/>
      <c r="H21" s="4"/>
      <c r="I21" s="195"/>
      <c r="J21" s="7"/>
      <c r="L21" s="514"/>
      <c r="M21" s="515"/>
      <c r="N21" s="525"/>
      <c r="O21" s="526"/>
      <c r="P21" s="526"/>
      <c r="Q21" s="526"/>
      <c r="R21" s="526"/>
      <c r="S21" s="526"/>
      <c r="T21" s="527"/>
      <c r="U21" s="3"/>
      <c r="V21" s="638"/>
      <c r="W21" s="639"/>
      <c r="X21" s="640"/>
    </row>
    <row r="22" spans="1:24" ht="12.75" customHeight="1">
      <c r="A22" s="576"/>
      <c r="B22" s="7" t="s">
        <v>208</v>
      </c>
      <c r="C22" s="7"/>
      <c r="E22" s="7"/>
      <c r="F22" s="7"/>
      <c r="G22" s="7"/>
      <c r="H22" s="203">
        <v>102</v>
      </c>
      <c r="I22" s="67">
        <v>106</v>
      </c>
      <c r="J22" s="379">
        <f>egin+cgin</f>
        <v>208</v>
      </c>
      <c r="L22" s="514"/>
      <c r="M22" s="515"/>
      <c r="N22" s="525"/>
      <c r="O22" s="526"/>
      <c r="P22" s="526"/>
      <c r="Q22" s="526"/>
      <c r="R22" s="526"/>
      <c r="S22" s="526"/>
      <c r="T22" s="527"/>
      <c r="U22" s="3"/>
      <c r="V22" s="638"/>
      <c r="W22" s="639"/>
      <c r="X22" s="640"/>
    </row>
    <row r="23" spans="1:24" ht="12.75" customHeight="1">
      <c r="A23" s="576"/>
      <c r="B23" s="10"/>
      <c r="C23" s="10"/>
      <c r="D23" s="10"/>
      <c r="E23" s="10"/>
      <c r="I23" s="211"/>
      <c r="L23" s="514"/>
      <c r="M23" s="515"/>
      <c r="N23" s="525"/>
      <c r="O23" s="526"/>
      <c r="P23" s="526"/>
      <c r="Q23" s="526"/>
      <c r="R23" s="526"/>
      <c r="S23" s="526"/>
      <c r="T23" s="527"/>
      <c r="U23" s="3"/>
      <c r="V23" s="638"/>
      <c r="W23" s="639"/>
      <c r="X23" s="640"/>
    </row>
    <row r="24" spans="1:24" ht="12.75" customHeight="1" thickBot="1">
      <c r="A24" s="576"/>
      <c r="B24" s="11" t="s">
        <v>207</v>
      </c>
      <c r="C24" s="11"/>
      <c r="D24" s="10"/>
      <c r="E24" s="10"/>
      <c r="I24" s="1"/>
      <c r="L24" s="514"/>
      <c r="M24" s="515"/>
      <c r="N24" s="525"/>
      <c r="O24" s="526"/>
      <c r="P24" s="526"/>
      <c r="Q24" s="526"/>
      <c r="R24" s="526"/>
      <c r="S24" s="526"/>
      <c r="T24" s="527"/>
      <c r="U24" s="3"/>
      <c r="V24" s="641"/>
      <c r="W24" s="642"/>
      <c r="X24" s="643"/>
    </row>
    <row r="25" spans="1:24" ht="12.75" customHeight="1">
      <c r="A25" s="576"/>
      <c r="B25" s="10"/>
      <c r="C25" s="10"/>
      <c r="E25" s="10"/>
      <c r="F25" s="12" t="s">
        <v>194</v>
      </c>
      <c r="H25" s="203"/>
      <c r="I25" s="204">
        <v>3</v>
      </c>
      <c r="L25" s="514"/>
      <c r="M25" s="515"/>
      <c r="N25" s="525"/>
      <c r="O25" s="526"/>
      <c r="P25" s="526"/>
      <c r="Q25" s="526"/>
      <c r="R25" s="526"/>
      <c r="S25" s="526"/>
      <c r="T25" s="527"/>
      <c r="U25" s="3"/>
      <c r="V25" s="531" t="s">
        <v>105</v>
      </c>
      <c r="W25" s="532"/>
      <c r="X25" s="533"/>
    </row>
    <row r="26" spans="1:24" ht="12.75" customHeight="1">
      <c r="A26" s="576"/>
      <c r="B26" s="10"/>
      <c r="C26" s="10"/>
      <c r="D26" s="10"/>
      <c r="E26" s="10"/>
      <c r="I26" s="1"/>
      <c r="L26" s="514"/>
      <c r="M26" s="515"/>
      <c r="N26" s="525"/>
      <c r="O26" s="526"/>
      <c r="P26" s="526"/>
      <c r="Q26" s="526"/>
      <c r="R26" s="526"/>
      <c r="S26" s="526"/>
      <c r="T26" s="527"/>
      <c r="U26" s="3"/>
      <c r="V26" s="534"/>
      <c r="W26" s="535"/>
      <c r="X26" s="536"/>
    </row>
    <row r="27" spans="1:24" ht="12.75" customHeight="1">
      <c r="A27" s="576"/>
      <c r="B27" s="10"/>
      <c r="C27" s="10"/>
      <c r="D27" s="10"/>
      <c r="E27" s="10"/>
      <c r="I27" s="1"/>
      <c r="L27" s="516"/>
      <c r="M27" s="517"/>
      <c r="N27" s="528"/>
      <c r="O27" s="529"/>
      <c r="P27" s="529"/>
      <c r="Q27" s="529"/>
      <c r="R27" s="529"/>
      <c r="S27" s="529"/>
      <c r="T27" s="530"/>
      <c r="U27" s="3"/>
      <c r="V27" s="534"/>
      <c r="W27" s="535"/>
      <c r="X27" s="536"/>
    </row>
    <row r="28" spans="1:24" ht="12.75" customHeight="1" thickBot="1">
      <c r="A28" s="576"/>
      <c r="B28" s="10"/>
      <c r="C28" s="10"/>
      <c r="D28" s="10"/>
      <c r="E28" s="10"/>
      <c r="F28" s="13" t="s">
        <v>155</v>
      </c>
      <c r="H28" s="203">
        <v>102</v>
      </c>
      <c r="I28" s="204">
        <v>103</v>
      </c>
      <c r="L28" s="512" t="s">
        <v>138</v>
      </c>
      <c r="M28" s="513"/>
      <c r="N28" s="522"/>
      <c r="O28" s="523"/>
      <c r="P28" s="523"/>
      <c r="Q28" s="523"/>
      <c r="R28" s="523"/>
      <c r="S28" s="523"/>
      <c r="T28" s="524"/>
      <c r="U28" s="3"/>
      <c r="V28" s="537"/>
      <c r="W28" s="538"/>
      <c r="X28" s="539"/>
    </row>
    <row r="29" spans="1:21" ht="12.75" customHeight="1">
      <c r="A29" s="576"/>
      <c r="B29" s="10"/>
      <c r="C29" s="10"/>
      <c r="D29" s="10"/>
      <c r="E29" s="10"/>
      <c r="H29" s="205"/>
      <c r="I29" s="1"/>
      <c r="L29" s="514"/>
      <c r="M29" s="515"/>
      <c r="N29" s="525"/>
      <c r="O29" s="526"/>
      <c r="P29" s="526"/>
      <c r="Q29" s="526"/>
      <c r="R29" s="526"/>
      <c r="S29" s="526"/>
      <c r="T29" s="527"/>
      <c r="U29" s="3"/>
    </row>
    <row r="30" spans="1:24" ht="12.75" customHeight="1">
      <c r="A30" s="576"/>
      <c r="B30" s="10"/>
      <c r="C30" s="10"/>
      <c r="D30" s="10"/>
      <c r="E30" s="10"/>
      <c r="I30" s="1"/>
      <c r="L30" s="514"/>
      <c r="M30" s="515"/>
      <c r="N30" s="525"/>
      <c r="O30" s="526"/>
      <c r="P30" s="526"/>
      <c r="Q30" s="526"/>
      <c r="R30" s="526"/>
      <c r="S30" s="526"/>
      <c r="T30" s="527"/>
      <c r="U30" s="3"/>
      <c r="V30" s="10"/>
      <c r="W30" s="10"/>
      <c r="X30" s="10"/>
    </row>
    <row r="31" spans="1:21" ht="12.75" customHeight="1">
      <c r="A31" s="576"/>
      <c r="B31" s="10"/>
      <c r="C31" s="10"/>
      <c r="E31" s="10"/>
      <c r="F31" s="12" t="s">
        <v>58</v>
      </c>
      <c r="H31" s="203"/>
      <c r="I31" s="204"/>
      <c r="L31" s="514"/>
      <c r="M31" s="515"/>
      <c r="N31" s="525"/>
      <c r="O31" s="526"/>
      <c r="P31" s="526"/>
      <c r="Q31" s="526"/>
      <c r="R31" s="526"/>
      <c r="S31" s="526"/>
      <c r="T31" s="527"/>
      <c r="U31" s="3"/>
    </row>
    <row r="32" spans="1:21" ht="12.75" customHeight="1">
      <c r="A32" s="576"/>
      <c r="B32" s="10"/>
      <c r="C32" s="10"/>
      <c r="D32" s="10"/>
      <c r="E32" s="10"/>
      <c r="I32" s="1"/>
      <c r="L32" s="514"/>
      <c r="M32" s="515"/>
      <c r="N32" s="525"/>
      <c r="O32" s="526"/>
      <c r="P32" s="526"/>
      <c r="Q32" s="526"/>
      <c r="R32" s="526"/>
      <c r="S32" s="526"/>
      <c r="T32" s="527"/>
      <c r="U32" s="3"/>
    </row>
    <row r="33" spans="1:24" s="10" customFormat="1" ht="12.75" customHeight="1">
      <c r="A33" s="576"/>
      <c r="B33" s="96" t="s">
        <v>220</v>
      </c>
      <c r="D33" s="12"/>
      <c r="H33" s="380">
        <f>IF(egin&gt;0,(1-egf/egin),0)</f>
        <v>0</v>
      </c>
      <c r="I33" s="381">
        <f>IF(cgin&gt;0,(1-cgf/cgin),0)</f>
        <v>0.028301886792452824</v>
      </c>
      <c r="J33" s="382"/>
      <c r="L33" s="514"/>
      <c r="M33" s="515"/>
      <c r="N33" s="525"/>
      <c r="O33" s="526"/>
      <c r="P33" s="526"/>
      <c r="Q33" s="526"/>
      <c r="R33" s="526"/>
      <c r="S33" s="526"/>
      <c r="T33" s="527"/>
      <c r="U33" s="3"/>
      <c r="V33" s="2"/>
      <c r="W33" s="2"/>
      <c r="X33" s="2"/>
    </row>
    <row r="34" spans="1:21" ht="12.75" customHeight="1">
      <c r="A34" s="577"/>
      <c r="B34" s="184"/>
      <c r="C34" s="22"/>
      <c r="D34" s="185"/>
      <c r="E34" s="22"/>
      <c r="F34" s="22"/>
      <c r="G34" s="22"/>
      <c r="H34" s="186"/>
      <c r="I34" s="187"/>
      <c r="J34" s="8"/>
      <c r="K34" s="8"/>
      <c r="L34" s="516"/>
      <c r="M34" s="517"/>
      <c r="N34" s="528"/>
      <c r="O34" s="529"/>
      <c r="P34" s="529"/>
      <c r="Q34" s="529"/>
      <c r="R34" s="529"/>
      <c r="S34" s="529"/>
      <c r="T34" s="530"/>
      <c r="U34" s="3"/>
    </row>
    <row r="35" spans="1:21" ht="12.75" customHeight="1">
      <c r="A35" s="565" t="s">
        <v>15</v>
      </c>
      <c r="B35" s="11"/>
      <c r="C35" s="11" t="s">
        <v>59</v>
      </c>
      <c r="D35" s="12"/>
      <c r="E35" s="10"/>
      <c r="F35" s="10"/>
      <c r="G35" s="10"/>
      <c r="H35" s="4"/>
      <c r="I35" s="195"/>
      <c r="J35" s="10"/>
      <c r="K35" s="10"/>
      <c r="L35" s="512" t="s">
        <v>106</v>
      </c>
      <c r="M35" s="513"/>
      <c r="N35" s="522"/>
      <c r="O35" s="523"/>
      <c r="P35" s="523"/>
      <c r="Q35" s="523"/>
      <c r="R35" s="523"/>
      <c r="S35" s="523"/>
      <c r="T35" s="524"/>
      <c r="U35" s="3"/>
    </row>
    <row r="36" spans="1:21" ht="12.75" customHeight="1">
      <c r="A36" s="566"/>
      <c r="C36" s="383" t="s">
        <v>156</v>
      </c>
      <c r="D36" s="574" t="s">
        <v>258</v>
      </c>
      <c r="E36" s="574"/>
      <c r="F36" s="574"/>
      <c r="G36" s="87" t="s">
        <v>62</v>
      </c>
      <c r="I36" s="1"/>
      <c r="J36" s="88" t="s">
        <v>63</v>
      </c>
      <c r="L36" s="514"/>
      <c r="M36" s="515"/>
      <c r="N36" s="525"/>
      <c r="O36" s="526"/>
      <c r="P36" s="526"/>
      <c r="Q36" s="526"/>
      <c r="R36" s="526"/>
      <c r="S36" s="526"/>
      <c r="T36" s="527"/>
      <c r="U36" s="3"/>
    </row>
    <row r="37" spans="1:21" ht="12.75" customHeight="1">
      <c r="A37" s="566"/>
      <c r="B37" s="10"/>
      <c r="D37" s="575"/>
      <c r="E37" s="575"/>
      <c r="F37" s="575"/>
      <c r="I37" s="1"/>
      <c r="L37" s="514"/>
      <c r="M37" s="515"/>
      <c r="N37" s="525"/>
      <c r="O37" s="526"/>
      <c r="P37" s="526"/>
      <c r="Q37" s="526"/>
      <c r="R37" s="526"/>
      <c r="S37" s="526"/>
      <c r="T37" s="527"/>
      <c r="U37" s="3"/>
    </row>
    <row r="38" spans="1:24" ht="12.75" customHeight="1">
      <c r="A38" s="566"/>
      <c r="B38" s="10"/>
      <c r="C38" s="10"/>
      <c r="D38" s="10"/>
      <c r="F38" s="384" t="s">
        <v>61</v>
      </c>
      <c r="H38" s="203">
        <v>42</v>
      </c>
      <c r="I38" s="67">
        <v>13</v>
      </c>
      <c r="L38" s="514"/>
      <c r="M38" s="515"/>
      <c r="N38" s="525"/>
      <c r="O38" s="526"/>
      <c r="P38" s="526"/>
      <c r="Q38" s="526"/>
      <c r="R38" s="526"/>
      <c r="S38" s="526"/>
      <c r="T38" s="527"/>
      <c r="U38" s="3"/>
      <c r="V38" s="10"/>
      <c r="W38" s="10"/>
      <c r="X38" s="10"/>
    </row>
    <row r="39" spans="1:21" ht="12.75" customHeight="1">
      <c r="A39" s="566"/>
      <c r="B39" s="10"/>
      <c r="C39" s="10"/>
      <c r="D39" s="10"/>
      <c r="E39" s="385"/>
      <c r="I39" s="211"/>
      <c r="L39" s="514"/>
      <c r="M39" s="515"/>
      <c r="N39" s="525"/>
      <c r="O39" s="526"/>
      <c r="P39" s="526"/>
      <c r="Q39" s="526"/>
      <c r="R39" s="526"/>
      <c r="S39" s="526"/>
      <c r="T39" s="527"/>
      <c r="U39" s="3"/>
    </row>
    <row r="40" spans="1:21" ht="12.75" customHeight="1">
      <c r="A40" s="566"/>
      <c r="B40" s="10"/>
      <c r="C40" s="10"/>
      <c r="D40" s="10"/>
      <c r="E40" s="386"/>
      <c r="I40" s="1"/>
      <c r="L40" s="514"/>
      <c r="M40" s="515"/>
      <c r="N40" s="525"/>
      <c r="O40" s="526"/>
      <c r="P40" s="526"/>
      <c r="Q40" s="526"/>
      <c r="R40" s="526"/>
      <c r="S40" s="526"/>
      <c r="T40" s="527"/>
      <c r="U40" s="3"/>
    </row>
    <row r="41" spans="1:24" s="10" customFormat="1" ht="12.75" customHeight="1">
      <c r="A41" s="566"/>
      <c r="F41" s="384" t="s">
        <v>123</v>
      </c>
      <c r="G41" s="12"/>
      <c r="H41" s="387">
        <v>60</v>
      </c>
      <c r="I41" s="235">
        <v>90</v>
      </c>
      <c r="L41" s="634" t="s">
        <v>107</v>
      </c>
      <c r="M41" s="600"/>
      <c r="N41" s="603"/>
      <c r="O41" s="604"/>
      <c r="P41" s="604"/>
      <c r="Q41" s="604"/>
      <c r="R41" s="604"/>
      <c r="S41" s="604"/>
      <c r="T41" s="605"/>
      <c r="U41" s="3"/>
      <c r="V41" s="2"/>
      <c r="W41" s="2"/>
      <c r="X41" s="2"/>
    </row>
    <row r="42" spans="1:21" ht="12.75" customHeight="1">
      <c r="A42" s="566"/>
      <c r="B42" s="10"/>
      <c r="C42" s="10"/>
      <c r="D42" s="10"/>
      <c r="E42" s="385"/>
      <c r="F42" s="10"/>
      <c r="G42" s="86" t="s">
        <v>169</v>
      </c>
      <c r="H42" s="205"/>
      <c r="I42" s="1"/>
      <c r="J42" s="89" t="s">
        <v>168</v>
      </c>
      <c r="K42" s="10"/>
      <c r="L42" s="514"/>
      <c r="M42" s="515"/>
      <c r="N42" s="525"/>
      <c r="O42" s="526"/>
      <c r="P42" s="526"/>
      <c r="Q42" s="526"/>
      <c r="R42" s="526"/>
      <c r="S42" s="526"/>
      <c r="T42" s="527"/>
      <c r="U42" s="3"/>
    </row>
    <row r="43" spans="1:25" ht="12.75" customHeight="1">
      <c r="A43" s="566"/>
      <c r="B43" s="10"/>
      <c r="C43" s="15" t="s">
        <v>118</v>
      </c>
      <c r="E43" s="258"/>
      <c r="F43" s="258"/>
      <c r="G43" s="86"/>
      <c r="H43" s="10"/>
      <c r="I43" s="1"/>
      <c r="J43" s="89"/>
      <c r="K43" s="10"/>
      <c r="L43" s="514"/>
      <c r="M43" s="515"/>
      <c r="N43" s="525"/>
      <c r="O43" s="526"/>
      <c r="P43" s="526"/>
      <c r="Q43" s="526"/>
      <c r="R43" s="526"/>
      <c r="S43" s="526"/>
      <c r="T43" s="527"/>
      <c r="U43" s="3"/>
      <c r="Y43" s="279"/>
    </row>
    <row r="44" spans="1:21" ht="12.75" customHeight="1">
      <c r="A44" s="566"/>
      <c r="B44" s="10"/>
      <c r="C44" s="13" t="s">
        <v>46</v>
      </c>
      <c r="D44" s="574" t="s">
        <v>259</v>
      </c>
      <c r="E44" s="574"/>
      <c r="F44" s="574"/>
      <c r="G44" s="86"/>
      <c r="H44" s="10"/>
      <c r="I44" s="1"/>
      <c r="J44" s="89"/>
      <c r="K44" s="10"/>
      <c r="L44" s="514"/>
      <c r="M44" s="515"/>
      <c r="N44" s="525"/>
      <c r="O44" s="526"/>
      <c r="P44" s="526"/>
      <c r="Q44" s="526"/>
      <c r="R44" s="526"/>
      <c r="S44" s="526"/>
      <c r="T44" s="527"/>
      <c r="U44" s="3"/>
    </row>
    <row r="45" spans="1:21" ht="12.75" customHeight="1">
      <c r="A45" s="566"/>
      <c r="B45" s="10"/>
      <c r="D45" s="575"/>
      <c r="E45" s="575"/>
      <c r="F45" s="575"/>
      <c r="G45" s="10"/>
      <c r="H45" s="10"/>
      <c r="I45" s="1"/>
      <c r="J45" s="10"/>
      <c r="K45" s="10"/>
      <c r="L45" s="601"/>
      <c r="M45" s="602"/>
      <c r="N45" s="606"/>
      <c r="O45" s="607"/>
      <c r="P45" s="607"/>
      <c r="Q45" s="607"/>
      <c r="R45" s="607"/>
      <c r="S45" s="607"/>
      <c r="T45" s="608"/>
      <c r="U45" s="3"/>
    </row>
    <row r="46" spans="1:21" ht="12.75" customHeight="1">
      <c r="A46" s="566"/>
      <c r="B46" s="10"/>
      <c r="C46" s="10"/>
      <c r="D46" s="15"/>
      <c r="F46" s="384" t="s">
        <v>119</v>
      </c>
      <c r="G46" s="10"/>
      <c r="H46" s="208">
        <v>2911</v>
      </c>
      <c r="I46" s="210">
        <v>3336</v>
      </c>
      <c r="J46" s="20"/>
      <c r="K46" s="10"/>
      <c r="L46" s="628" t="s">
        <v>108</v>
      </c>
      <c r="M46" s="629"/>
      <c r="N46" s="525"/>
      <c r="O46" s="526"/>
      <c r="P46" s="526"/>
      <c r="Q46" s="526"/>
      <c r="R46" s="526"/>
      <c r="S46" s="526"/>
      <c r="T46" s="527"/>
      <c r="U46" s="3"/>
    </row>
    <row r="47" spans="1:21" ht="12.75" customHeight="1">
      <c r="A47" s="566"/>
      <c r="B47" s="10"/>
      <c r="C47" s="10"/>
      <c r="D47" s="15"/>
      <c r="F47" s="384" t="s">
        <v>134</v>
      </c>
      <c r="G47" s="10"/>
      <c r="H47" s="209">
        <v>766</v>
      </c>
      <c r="I47" s="212">
        <v>96</v>
      </c>
      <c r="J47" s="20"/>
      <c r="K47" s="10"/>
      <c r="L47" s="628"/>
      <c r="M47" s="629"/>
      <c r="N47" s="525"/>
      <c r="O47" s="526"/>
      <c r="P47" s="526"/>
      <c r="Q47" s="526"/>
      <c r="R47" s="526"/>
      <c r="S47" s="526"/>
      <c r="T47" s="527"/>
      <c r="U47" s="3"/>
    </row>
    <row r="48" spans="1:21" ht="12.75" customHeight="1">
      <c r="A48" s="566"/>
      <c r="B48" s="10"/>
      <c r="C48" s="10"/>
      <c r="D48" s="12"/>
      <c r="F48" s="189" t="s">
        <v>16</v>
      </c>
      <c r="G48" s="10"/>
      <c r="H48" s="209"/>
      <c r="I48" s="212"/>
      <c r="J48" s="10"/>
      <c r="K48" s="10"/>
      <c r="L48" s="628"/>
      <c r="M48" s="629"/>
      <c r="N48" s="525"/>
      <c r="O48" s="526"/>
      <c r="P48" s="526"/>
      <c r="Q48" s="526"/>
      <c r="R48" s="526"/>
      <c r="S48" s="526"/>
      <c r="T48" s="527"/>
      <c r="U48" s="3"/>
    </row>
    <row r="49" spans="1:21" ht="12.75" customHeight="1">
      <c r="A49" s="567"/>
      <c r="B49" s="8"/>
      <c r="C49" s="8"/>
      <c r="D49" s="14"/>
      <c r="E49" s="21"/>
      <c r="F49" s="8"/>
      <c r="G49" s="8"/>
      <c r="H49" s="22"/>
      <c r="I49" s="22"/>
      <c r="J49" s="8"/>
      <c r="K49" s="8"/>
      <c r="L49" s="630"/>
      <c r="M49" s="631"/>
      <c r="N49" s="528"/>
      <c r="O49" s="529"/>
      <c r="P49" s="529"/>
      <c r="Q49" s="529"/>
      <c r="R49" s="529"/>
      <c r="S49" s="529"/>
      <c r="T49" s="530"/>
      <c r="U49" s="3"/>
    </row>
    <row r="50" spans="1:21" ht="12.75" customHeight="1">
      <c r="A50" s="565" t="s">
        <v>17</v>
      </c>
      <c r="B50" s="388" t="s">
        <v>109</v>
      </c>
      <c r="C50" s="389"/>
      <c r="D50" s="644" t="s">
        <v>9</v>
      </c>
      <c r="E50" s="571"/>
      <c r="F50" s="571"/>
      <c r="G50" s="10"/>
      <c r="H50" s="4"/>
      <c r="I50" s="4"/>
      <c r="J50" s="10"/>
      <c r="K50" s="10"/>
      <c r="L50" s="512" t="s">
        <v>158</v>
      </c>
      <c r="M50" s="513"/>
      <c r="N50" s="522"/>
      <c r="O50" s="523"/>
      <c r="P50" s="523"/>
      <c r="Q50" s="523"/>
      <c r="R50" s="523"/>
      <c r="S50" s="523"/>
      <c r="T50" s="524"/>
      <c r="U50" s="3"/>
    </row>
    <row r="51" spans="1:21" ht="12.75" customHeight="1">
      <c r="A51" s="576"/>
      <c r="D51" s="389"/>
      <c r="E51" s="11"/>
      <c r="F51" s="107" t="s">
        <v>18</v>
      </c>
      <c r="G51" s="10"/>
      <c r="H51" s="645"/>
      <c r="I51" s="573"/>
      <c r="J51" s="20"/>
      <c r="K51" s="10"/>
      <c r="L51" s="514"/>
      <c r="M51" s="515"/>
      <c r="N51" s="525"/>
      <c r="O51" s="526"/>
      <c r="P51" s="526"/>
      <c r="Q51" s="526"/>
      <c r="R51" s="526"/>
      <c r="S51" s="526"/>
      <c r="T51" s="527"/>
      <c r="U51" s="3"/>
    </row>
    <row r="52" spans="1:21" ht="12.75" customHeight="1">
      <c r="A52" s="566"/>
      <c r="D52" s="7" t="s">
        <v>171</v>
      </c>
      <c r="G52" s="10"/>
      <c r="H52" s="20"/>
      <c r="I52" s="20"/>
      <c r="J52" s="10"/>
      <c r="K52" s="10"/>
      <c r="L52" s="514"/>
      <c r="M52" s="515"/>
      <c r="N52" s="525"/>
      <c r="O52" s="526"/>
      <c r="P52" s="526"/>
      <c r="Q52" s="526"/>
      <c r="R52" s="526"/>
      <c r="S52" s="526"/>
      <c r="T52" s="527"/>
      <c r="U52" s="3"/>
    </row>
    <row r="53" spans="1:21" ht="12.75" customHeight="1">
      <c r="A53" s="566"/>
      <c r="D53" s="389"/>
      <c r="E53" s="11"/>
      <c r="F53" s="384" t="s">
        <v>111</v>
      </c>
      <c r="G53" s="10"/>
      <c r="H53" s="363"/>
      <c r="I53" s="364"/>
      <c r="J53" s="20"/>
      <c r="K53" s="10"/>
      <c r="L53" s="514"/>
      <c r="M53" s="515"/>
      <c r="N53" s="525"/>
      <c r="O53" s="526"/>
      <c r="P53" s="526"/>
      <c r="Q53" s="526"/>
      <c r="R53" s="526"/>
      <c r="S53" s="526"/>
      <c r="T53" s="527"/>
      <c r="U53" s="3"/>
    </row>
    <row r="54" spans="1:21" ht="12.75" customHeight="1">
      <c r="A54" s="566"/>
      <c r="E54" s="11"/>
      <c r="G54" s="10"/>
      <c r="H54" s="390">
        <f>IF(type="proportion",1,H53)</f>
        <v>1</v>
      </c>
      <c r="I54" s="390">
        <f>IF(type="proportion",1,I53)</f>
        <v>1</v>
      </c>
      <c r="J54" s="20"/>
      <c r="K54" s="10"/>
      <c r="L54" s="514"/>
      <c r="M54" s="515"/>
      <c r="N54" s="525"/>
      <c r="O54" s="526"/>
      <c r="P54" s="526"/>
      <c r="Q54" s="526"/>
      <c r="R54" s="526"/>
      <c r="S54" s="526"/>
      <c r="T54" s="527"/>
      <c r="U54" s="3"/>
    </row>
    <row r="55" spans="1:21" ht="14.25" customHeight="1">
      <c r="A55" s="566"/>
      <c r="B55" s="11"/>
      <c r="C55" s="11"/>
      <c r="D55" s="389"/>
      <c r="F55" s="384" t="s">
        <v>77</v>
      </c>
      <c r="G55" s="385"/>
      <c r="H55" s="257">
        <v>100</v>
      </c>
      <c r="I55" s="20" t="str">
        <f>IF(tunit="","persons","person-"&amp;tunit&amp;"s")</f>
        <v>persons</v>
      </c>
      <c r="J55" s="20"/>
      <c r="K55" s="222">
        <f>IF(H55&gt;0,H55,1)</f>
        <v>100</v>
      </c>
      <c r="L55" s="514"/>
      <c r="M55" s="515"/>
      <c r="N55" s="525"/>
      <c r="O55" s="526"/>
      <c r="P55" s="526"/>
      <c r="Q55" s="526"/>
      <c r="R55" s="526"/>
      <c r="S55" s="526"/>
      <c r="T55" s="527"/>
      <c r="U55" s="3"/>
    </row>
    <row r="56" spans="1:21" ht="12.75" customHeight="1" thickBot="1">
      <c r="A56" s="583"/>
      <c r="B56" s="23"/>
      <c r="C56" s="23"/>
      <c r="D56" s="23"/>
      <c r="E56" s="23"/>
      <c r="F56" s="23"/>
      <c r="G56" s="23"/>
      <c r="H56" s="23"/>
      <c r="I56" s="23"/>
      <c r="J56" s="24"/>
      <c r="K56" s="23"/>
      <c r="L56" s="589"/>
      <c r="M56" s="590"/>
      <c r="N56" s="586"/>
      <c r="O56" s="587"/>
      <c r="P56" s="587"/>
      <c r="Q56" s="587"/>
      <c r="R56" s="587"/>
      <c r="S56" s="587"/>
      <c r="T56" s="588"/>
      <c r="U56" s="3"/>
    </row>
    <row r="57" spans="1:21" ht="9" customHeight="1" thickBot="1">
      <c r="A57" s="223"/>
      <c r="B57" s="10"/>
      <c r="C57" s="25"/>
      <c r="D57" s="25"/>
      <c r="E57" s="23"/>
      <c r="F57" s="219" t="b">
        <v>0</v>
      </c>
      <c r="G57" s="219" t="b">
        <v>1</v>
      </c>
      <c r="H57" s="219" t="b">
        <v>0</v>
      </c>
      <c r="I57" s="23"/>
      <c r="J57" s="23"/>
      <c r="K57" s="23"/>
      <c r="L57" s="26"/>
      <c r="M57" s="26"/>
      <c r="N57" s="25"/>
      <c r="O57" s="25"/>
      <c r="P57" s="25"/>
      <c r="Q57" s="25"/>
      <c r="R57" s="25"/>
      <c r="S57" s="25"/>
      <c r="T57" s="25"/>
      <c r="U57" s="10"/>
    </row>
    <row r="58" spans="1:24" ht="18.75" customHeight="1">
      <c r="A58" s="225"/>
      <c r="B58" s="391" t="s">
        <v>124</v>
      </c>
      <c r="C58" s="391"/>
      <c r="D58" s="280"/>
      <c r="E58" s="227"/>
      <c r="F58" s="228"/>
      <c r="G58" s="228">
        <v>95</v>
      </c>
      <c r="H58" s="392" t="s">
        <v>173</v>
      </c>
      <c r="I58" s="280"/>
      <c r="J58" s="280"/>
      <c r="K58" s="280"/>
      <c r="L58" s="281"/>
      <c r="M58" s="281"/>
      <c r="N58" s="280"/>
      <c r="O58" s="280"/>
      <c r="P58" s="280"/>
      <c r="Q58" s="280"/>
      <c r="R58" s="280"/>
      <c r="S58" s="280"/>
      <c r="T58" s="282"/>
      <c r="U58" s="10"/>
      <c r="V58" s="28"/>
      <c r="W58" s="28"/>
      <c r="X58" s="28"/>
    </row>
    <row r="59" spans="1:21" ht="12.75" customHeight="1">
      <c r="A59" s="544" t="s">
        <v>44</v>
      </c>
      <c r="B59" s="393"/>
      <c r="C59" s="394"/>
      <c r="D59" s="394">
        <f>TINV(alpha,egf+cgf-2)</f>
        <v>1.9717188017519902</v>
      </c>
      <c r="E59" s="48"/>
      <c r="F59" s="594" t="str">
        <f>"Occurrence per "&amp;per&amp;" "&amp;units</f>
        <v>Occurrence per 100 persons</v>
      </c>
      <c r="G59" s="594"/>
      <c r="H59" s="594"/>
      <c r="I59" s="594"/>
      <c r="J59" s="594"/>
      <c r="K59" s="594"/>
      <c r="L59" s="612" t="str">
        <f>"Exposure effects per "&amp;per&amp;" "&amp;units</f>
        <v>Exposure effects per 100 persons</v>
      </c>
      <c r="M59" s="613"/>
      <c r="N59" s="613"/>
      <c r="O59" s="613"/>
      <c r="P59" s="613"/>
      <c r="Q59" s="614"/>
      <c r="R59" s="551" t="str">
        <f>"Number needed to expose (NNE) in person-"&amp;tunit&amp;"s"</f>
        <v>Number needed to expose (NNE) in person-s</v>
      </c>
      <c r="S59" s="552"/>
      <c r="T59" s="553"/>
      <c r="U59" s="3"/>
    </row>
    <row r="60" spans="1:21" ht="12.75" customHeight="1">
      <c r="A60" s="544"/>
      <c r="B60" s="393"/>
      <c r="C60" s="394"/>
      <c r="D60" s="394"/>
      <c r="E60" s="48"/>
      <c r="F60" s="560" t="s">
        <v>130</v>
      </c>
      <c r="G60" s="561"/>
      <c r="H60" s="562"/>
      <c r="I60" s="560" t="s">
        <v>131</v>
      </c>
      <c r="J60" s="561"/>
      <c r="K60" s="562"/>
      <c r="L60" s="592" t="s">
        <v>176</v>
      </c>
      <c r="M60" s="592"/>
      <c r="N60" s="592"/>
      <c r="O60" s="591" t="s">
        <v>177</v>
      </c>
      <c r="P60" s="592"/>
      <c r="Q60" s="593"/>
      <c r="R60" s="554"/>
      <c r="S60" s="555"/>
      <c r="T60" s="556"/>
      <c r="U60" s="3"/>
    </row>
    <row r="61" spans="1:24" s="28" customFormat="1" ht="13.5" customHeight="1">
      <c r="A61" s="544"/>
      <c r="B61" s="395">
        <f>(100-ci)/100</f>
        <v>0.05</v>
      </c>
      <c r="C61" s="396"/>
      <c r="D61" s="397">
        <f>NORMSINV(1-alpha/2)</f>
        <v>1.959963984540054</v>
      </c>
      <c r="E61" s="233"/>
      <c r="F61" s="563" t="s">
        <v>132</v>
      </c>
      <c r="G61" s="564"/>
      <c r="H61" s="564"/>
      <c r="I61" s="563" t="s">
        <v>133</v>
      </c>
      <c r="J61" s="564"/>
      <c r="K61" s="568"/>
      <c r="L61" s="563" t="s">
        <v>175</v>
      </c>
      <c r="M61" s="564"/>
      <c r="N61" s="568"/>
      <c r="O61" s="563" t="s">
        <v>178</v>
      </c>
      <c r="P61" s="564"/>
      <c r="Q61" s="568"/>
      <c r="R61" s="557"/>
      <c r="S61" s="558"/>
      <c r="T61" s="559"/>
      <c r="U61" s="27"/>
      <c r="V61" s="33"/>
      <c r="W61" s="33"/>
      <c r="X61" s="2"/>
    </row>
    <row r="62" spans="1:23" ht="12.75">
      <c r="A62" s="544"/>
      <c r="B62" s="2" t="s">
        <v>179</v>
      </c>
      <c r="E62" s="34"/>
      <c r="G62" s="29"/>
      <c r="I62" s="3"/>
      <c r="J62" s="29"/>
      <c r="L62" s="3"/>
      <c r="M62" s="29"/>
      <c r="O62" s="3"/>
      <c r="P62" s="29"/>
      <c r="R62" s="609"/>
      <c r="S62" s="610"/>
      <c r="T62" s="611"/>
      <c r="U62" s="3"/>
      <c r="W62" s="33"/>
    </row>
    <row r="63" spans="1:23" ht="12.75">
      <c r="A63" s="544"/>
      <c r="D63" s="13" t="s">
        <v>195</v>
      </c>
      <c r="E63" s="30"/>
      <c r="F63" s="62">
        <f>IF(allin&gt;0,aeg/(egin*teg),)</f>
        <v>0.4117647058823529</v>
      </c>
      <c r="G63" s="71">
        <f>ego*per</f>
        <v>41.17647058823529</v>
      </c>
      <c r="H63" s="62">
        <f>IF(allin&gt;0,SQRT((ego*(1-ego))/(teg*egin)),)</f>
        <v>0.048730404092912585</v>
      </c>
      <c r="I63" s="63">
        <f>IF(allin&gt;0,bcg/(cgin*tcg),)</f>
        <v>0.12264150943396226</v>
      </c>
      <c r="J63" s="71">
        <f>cgo*per</f>
        <v>12.264150943396226</v>
      </c>
      <c r="K63" s="62">
        <f>IF(allin&gt;0,SQRT((cgo*(1-cgo))/(tcg*cgin)),)</f>
        <v>0.03186062951647461</v>
      </c>
      <c r="L63" s="70"/>
      <c r="M63" s="71">
        <f>IF(allin&gt;0,ego/cgo,)</f>
        <v>3.357466063348416</v>
      </c>
      <c r="N63" s="62">
        <f>IF(cgin&gt;0,SQRT(1/aeg-1/(teg*egin)+1/bcg-1/(tcg*cgin)),)</f>
        <v>0.2854727953760609</v>
      </c>
      <c r="O63" s="63">
        <f>ego-cgo</f>
        <v>0.2891231964483907</v>
      </c>
      <c r="P63" s="71">
        <f>rd*per</f>
        <v>28.91231964483907</v>
      </c>
      <c r="Q63" s="62">
        <f>SQRT(((ego*(1-ego))/(teg*egin))+((cgo*(1-cgo))/(tcg*cgin)))</f>
        <v>0.05822157672413729</v>
      </c>
      <c r="R63" s="283"/>
      <c r="S63" s="284">
        <f>IF(allin&lt;&gt;0,IF(1/rd&gt;0,ROUNDUP(1/rd,0.0001),ROUNDDOWN(1/rd,0.0001)),)</f>
        <v>4</v>
      </c>
      <c r="T63" s="285"/>
      <c r="U63" s="3"/>
      <c r="W63" s="33"/>
    </row>
    <row r="64" spans="1:23" ht="12.75">
      <c r="A64" s="544"/>
      <c r="B64" s="31"/>
      <c r="C64" s="8"/>
      <c r="D64" s="14" t="str">
        <f>ci&amp;"% CIs"</f>
        <v>95% CIs</v>
      </c>
      <c r="E64" s="32"/>
      <c r="F64" s="77">
        <f>(ego-(norm*seego))*per</f>
        <v>31.625486890816102</v>
      </c>
      <c r="G64" s="78" t="s">
        <v>209</v>
      </c>
      <c r="H64" s="79">
        <f>(ego+(norm*seego))*per</f>
        <v>50.72745428565448</v>
      </c>
      <c r="I64" s="80">
        <f>(cgo-(norm*secgo))*per</f>
        <v>6.019582305689823</v>
      </c>
      <c r="J64" s="78" t="s">
        <v>209</v>
      </c>
      <c r="K64" s="79">
        <f>(cgo+(norm*secgo))*per</f>
        <v>18.50871958110263</v>
      </c>
      <c r="L64" s="80">
        <f>IF(allin,MIN(EXP(LN(rr)-norm*selnrr),EXP(LN(rr)+norm*selnrr)),)</f>
        <v>1.9187427313919805</v>
      </c>
      <c r="M64" s="78" t="s">
        <v>209</v>
      </c>
      <c r="N64" s="79">
        <f>IF(allin&gt;0,MAX(EXP(LN(rr)-(norm*selnrr)),EXP(LN(rr)+(norm*selnrr))),)</f>
        <v>5.874981664873043</v>
      </c>
      <c r="O64" s="80">
        <f>IF(allin&gt;0,(rd-(norm*serd))*per,)</f>
        <v>17.50110029459461</v>
      </c>
      <c r="P64" s="78" t="s">
        <v>209</v>
      </c>
      <c r="Q64" s="79">
        <f>IF(allin&gt;0,(rd+(norm*serd))*per,)</f>
        <v>40.32353899508353</v>
      </c>
      <c r="R64" s="81">
        <f>IF(allin&gt;0,ROUNDDOWN(per/(urdp),0.0001),)</f>
        <v>2</v>
      </c>
      <c r="S64" s="82" t="str">
        <f>IF(R64&lt;=nnt,IF(nnt&lt;=T64,"to","to ∞ to"),"to ∞ to")</f>
        <v>to</v>
      </c>
      <c r="T64" s="83">
        <f>IF(allin&gt;0,ROUNDUP(per/(lrdp),0.0001),)</f>
        <v>6</v>
      </c>
      <c r="U64" s="3"/>
      <c r="V64" s="33"/>
      <c r="W64" s="33"/>
    </row>
    <row r="65" spans="1:23" ht="12.75">
      <c r="A65" s="544"/>
      <c r="B65" s="2" t="s">
        <v>179</v>
      </c>
      <c r="E65" s="34"/>
      <c r="F65" s="16"/>
      <c r="G65" s="35"/>
      <c r="H65" s="36"/>
      <c r="I65" s="37"/>
      <c r="J65" s="35"/>
      <c r="K65" s="38"/>
      <c r="L65" s="37"/>
      <c r="M65" s="35"/>
      <c r="N65" s="38"/>
      <c r="O65" s="37"/>
      <c r="P65" s="35"/>
      <c r="Q65" s="38"/>
      <c r="R65" s="37"/>
      <c r="S65" s="39"/>
      <c r="T65" s="40"/>
      <c r="U65" s="3"/>
      <c r="V65" s="582"/>
      <c r="W65" s="582"/>
    </row>
    <row r="66" spans="1:23" ht="12.75">
      <c r="A66" s="544"/>
      <c r="D66" s="13" t="s">
        <v>67</v>
      </c>
      <c r="E66" s="30"/>
      <c r="F66" s="64">
        <f>IF(aeg&gt;0,aeg/(egf*teg),0)</f>
        <v>0.4117647058823529</v>
      </c>
      <c r="G66" s="71">
        <f>IF(per&gt;0,egof*per,0)</f>
        <v>41.17647058823529</v>
      </c>
      <c r="H66" s="65">
        <f>SQRT((egof*(1-egof))/(teg*egf))</f>
        <v>0.048730404092912585</v>
      </c>
      <c r="I66" s="63">
        <f>IF(bcg&gt;0,bcg/(cgf*tcg),0)</f>
        <v>0.1262135922330097</v>
      </c>
      <c r="J66" s="71">
        <f>IF(per&gt;0,cgof*per,0)</f>
        <v>12.62135922330097</v>
      </c>
      <c r="K66" s="62">
        <f>SQRT((cgof*(1-cgof))/(tcg*cgf))</f>
        <v>0.032721793065833005</v>
      </c>
      <c r="L66" s="66">
        <f>egof/cgof</f>
        <v>3.262443438914027</v>
      </c>
      <c r="M66" s="71">
        <f>IF(cgof&gt;0,egof/cgof,0)</f>
        <v>3.262443438914027</v>
      </c>
      <c r="N66" s="64">
        <f>SQRT(1/aeg-1/(teg*egf)+1/bcg-1/(tcg*cgf))</f>
        <v>0.2849911249493493</v>
      </c>
      <c r="O66" s="66">
        <f>egof-cgof</f>
        <v>0.2855511136493432</v>
      </c>
      <c r="P66" s="71">
        <f>rdf*per</f>
        <v>28.555111364934323</v>
      </c>
      <c r="Q66" s="64">
        <f>SQRT(((egof*(1-egof)/(teg*egf))+(cgof*(1-cgof))/(tcg*cgf)))</f>
        <v>0.05869725738483655</v>
      </c>
      <c r="R66" s="286"/>
      <c r="S66" s="287">
        <f>IF(rdf&lt;&gt;0,IF(1/rdf&gt;0,ROUNDUP(1/rdf,0.0001),ROUNDDOWN(1/rdf,0.0001)),)</f>
        <v>4</v>
      </c>
      <c r="T66" s="288"/>
      <c r="U66" s="3"/>
      <c r="V66" s="582"/>
      <c r="W66" s="582"/>
    </row>
    <row r="67" spans="1:23" ht="12.75">
      <c r="A67" s="544"/>
      <c r="B67" s="31"/>
      <c r="C67" s="8"/>
      <c r="D67" s="14" t="str">
        <f>ci&amp;"% CIs"</f>
        <v>95% CIs</v>
      </c>
      <c r="E67" s="32"/>
      <c r="F67" s="77">
        <f>IF(egf&gt;0,(egof-(norm*seegof))*per,0)</f>
        <v>31.625486890816102</v>
      </c>
      <c r="G67" s="78" t="s">
        <v>209</v>
      </c>
      <c r="H67" s="79">
        <f>IF(egf&gt;0,(egof+(norm*seegof))*per,0)</f>
        <v>50.72745428565448</v>
      </c>
      <c r="I67" s="80">
        <f>IF(cgf&gt;0,(cgof-(norm*secgof))*per,0)</f>
        <v>6.208005631440454</v>
      </c>
      <c r="J67" s="78" t="s">
        <v>209</v>
      </c>
      <c r="K67" s="79">
        <f>IF(cgf&gt;0,(cgof+(norm*secgof))*per,0)</f>
        <v>19.034712815161487</v>
      </c>
      <c r="L67" s="80">
        <f>IF(pop&lt;&gt;0,MIN(EXP(LN(rrf)-norm*selnrrf),EXP(LN(rrf)+norm*selnrrf)),)</f>
        <v>1.8661996587376155</v>
      </c>
      <c r="M67" s="78" t="s">
        <v>209</v>
      </c>
      <c r="N67" s="79">
        <f>IF(pop&lt;&gt;0,MAX(EXP(LN(rrf)-norm*selnrrf),EXP(LN(rrf)+norm*selnrrf)),)</f>
        <v>5.7033217974720705</v>
      </c>
      <c r="O67" s="80">
        <f>IF(pop&lt;&gt;0,(rdf-(norm*serdf))*per,0)</f>
        <v>17.050660318378586</v>
      </c>
      <c r="P67" s="78" t="s">
        <v>209</v>
      </c>
      <c r="Q67" s="79">
        <f>IF(pop&lt;&gt;0,(rdf+(norm*serdf))*per,0)</f>
        <v>40.059562411490056</v>
      </c>
      <c r="R67" s="81">
        <f>IF(rdf&lt;&gt;0,ROUNDDOWN(per/(urdpf),0.0001),)</f>
        <v>2</v>
      </c>
      <c r="S67" s="84" t="str">
        <f>IF(R67&lt;=nntf,IF(nntf&lt;=T67,"to","to ∞ to"),"to ∞ to")</f>
        <v>to</v>
      </c>
      <c r="T67" s="85">
        <f>IF(rdf&lt;&gt;0,ROUNDUP(per/(lrdpf),0.0001),)</f>
        <v>6</v>
      </c>
      <c r="U67" s="3"/>
      <c r="V67" s="582"/>
      <c r="W67" s="582"/>
    </row>
    <row r="68" spans="1:21" ht="12.75">
      <c r="A68" s="544"/>
      <c r="B68" s="10" t="s">
        <v>135</v>
      </c>
      <c r="C68" s="10"/>
      <c r="D68" s="12"/>
      <c r="E68" s="30"/>
      <c r="F68" s="41"/>
      <c r="G68" s="42"/>
      <c r="H68" s="43"/>
      <c r="I68" s="44"/>
      <c r="J68" s="42"/>
      <c r="K68" s="43"/>
      <c r="L68" s="44"/>
      <c r="M68" s="42"/>
      <c r="N68" s="43"/>
      <c r="O68" s="44"/>
      <c r="P68" s="42"/>
      <c r="Q68" s="43"/>
      <c r="R68" s="615"/>
      <c r="S68" s="616"/>
      <c r="T68" s="617"/>
      <c r="U68" s="10"/>
    </row>
    <row r="69" spans="1:21" ht="12.75" customHeight="1">
      <c r="A69" s="544"/>
      <c r="D69" s="13" t="s">
        <v>182</v>
      </c>
      <c r="E69" s="30"/>
      <c r="F69" s="68"/>
      <c r="G69" s="69">
        <f>meaneg</f>
        <v>2911</v>
      </c>
      <c r="H69" s="220">
        <f>IF(H48&gt;0,H48,IF(sdeg&gt;0,sdeg/SQRT(egf),0))</f>
        <v>75.84530179201326</v>
      </c>
      <c r="I69" s="70"/>
      <c r="J69" s="71">
        <f>meancg</f>
        <v>3336</v>
      </c>
      <c r="K69" s="72">
        <f>IF(I48&gt;0,I48,IF(sdcg&gt;0,sdcg/SQRT(cgf),0))</f>
        <v>9.459161070377215</v>
      </c>
      <c r="L69" s="70"/>
      <c r="M69" s="71">
        <f>IF(mcg&lt;&gt;0,meg/mcg,)</f>
        <v>0.8726019184652278</v>
      </c>
      <c r="N69" s="64">
        <f>IF(rm&lt;&gt;0,rm*SQRT(seeg^2/meg^2+secg^2/mcg^2),)</f>
        <v>0.02286963933664775</v>
      </c>
      <c r="O69" s="70"/>
      <c r="P69" s="71">
        <f>meg-mcg</f>
        <v>-425</v>
      </c>
      <c r="Q69" s="64">
        <f>SQRT(seeg^2+secg^2)</f>
        <v>76.43288253151853</v>
      </c>
      <c r="R69" s="618"/>
      <c r="S69" s="619"/>
      <c r="T69" s="620"/>
      <c r="U69" s="10"/>
    </row>
    <row r="70" spans="1:21" ht="13.5" thickBot="1">
      <c r="A70" s="544"/>
      <c r="B70" s="10"/>
      <c r="C70" s="10"/>
      <c r="D70" s="12" t="str">
        <f>ci&amp;"% CIs"</f>
        <v>95% CIs</v>
      </c>
      <c r="E70" s="30"/>
      <c r="F70" s="73">
        <f>IF(seeg&gt;0,meg-(norm*seeg),0)</f>
        <v>2762.345940091083</v>
      </c>
      <c r="G70" s="74" t="s">
        <v>209</v>
      </c>
      <c r="H70" s="75">
        <f>IF(seeg&gt;0,meg+(norm*seeg),0)</f>
        <v>3059.654059908917</v>
      </c>
      <c r="I70" s="76">
        <f>mcg-(norm*secg)</f>
        <v>3317.4603849780974</v>
      </c>
      <c r="J70" s="74" t="s">
        <v>209</v>
      </c>
      <c r="K70" s="75">
        <f>mcg+(norm*secg)</f>
        <v>3354.5396150219026</v>
      </c>
      <c r="L70" s="76">
        <f>IF(serm&gt;0,rm-(tinv*serm),)</f>
        <v>0.8275094205958725</v>
      </c>
      <c r="M70" s="74" t="s">
        <v>209</v>
      </c>
      <c r="N70" s="75">
        <f>IF(serm&gt;0,rm+(tinv*serm),0)</f>
        <v>0.9176944163345832</v>
      </c>
      <c r="O70" s="76">
        <f>IF(serm&gt;0,md-(tinv*semd),0)</f>
        <v>-575.7041515594964</v>
      </c>
      <c r="P70" s="74" t="s">
        <v>209</v>
      </c>
      <c r="Q70" s="75">
        <f>IF(semd&gt;0,md+(tinv*semd),0)</f>
        <v>-274.2958484405036</v>
      </c>
      <c r="R70" s="621"/>
      <c r="S70" s="622"/>
      <c r="T70" s="623"/>
      <c r="U70" s="10"/>
    </row>
    <row r="71" spans="1:21" ht="27.75" customHeight="1" thickTop="1">
      <c r="A71" s="543" t="s">
        <v>159</v>
      </c>
      <c r="B71" s="546" t="s">
        <v>94</v>
      </c>
      <c r="C71" s="547"/>
      <c r="D71" s="547"/>
      <c r="E71" s="59"/>
      <c r="F71" s="548"/>
      <c r="G71" s="549"/>
      <c r="H71" s="549"/>
      <c r="I71" s="549"/>
      <c r="J71" s="549"/>
      <c r="K71" s="549"/>
      <c r="L71" s="549"/>
      <c r="M71" s="549"/>
      <c r="N71" s="549"/>
      <c r="O71" s="549"/>
      <c r="P71" s="549"/>
      <c r="Q71" s="549"/>
      <c r="R71" s="549"/>
      <c r="S71" s="549"/>
      <c r="T71" s="550"/>
      <c r="U71" s="3"/>
    </row>
    <row r="72" spans="1:21" ht="12.75">
      <c r="A72" s="544"/>
      <c r="B72" s="10"/>
      <c r="C72" s="10"/>
      <c r="D72" s="12" t="s">
        <v>181</v>
      </c>
      <c r="E72" s="30"/>
      <c r="F72" s="60"/>
      <c r="G72" s="207"/>
      <c r="H72" s="60"/>
      <c r="I72" s="49"/>
      <c r="J72" s="207"/>
      <c r="K72" s="60"/>
      <c r="L72" s="49"/>
      <c r="M72" s="207"/>
      <c r="N72" s="60"/>
      <c r="O72" s="49"/>
      <c r="P72" s="207"/>
      <c r="Q72" s="60"/>
      <c r="R72" s="101"/>
      <c r="S72" s="206"/>
      <c r="T72" s="201"/>
      <c r="U72" s="3"/>
    </row>
    <row r="73" spans="1:21" ht="13.5" thickBot="1">
      <c r="A73" s="545"/>
      <c r="B73" s="23"/>
      <c r="C73" s="23"/>
      <c r="D73" s="45" t="s">
        <v>154</v>
      </c>
      <c r="E73" s="46"/>
      <c r="F73" s="52"/>
      <c r="G73" s="47">
        <f>IF(G72=0,,"to")</f>
        <v>0</v>
      </c>
      <c r="H73" s="53"/>
      <c r="I73" s="54"/>
      <c r="J73" s="47">
        <f>IF(J72=0,,"to")</f>
        <v>0</v>
      </c>
      <c r="K73" s="53"/>
      <c r="L73" s="54"/>
      <c r="M73" s="47">
        <f>IF(M72=0,,"to")</f>
        <v>0</v>
      </c>
      <c r="N73" s="53"/>
      <c r="O73" s="54"/>
      <c r="P73" s="103" t="s">
        <v>209</v>
      </c>
      <c r="Q73" s="53"/>
      <c r="R73" s="90"/>
      <c r="S73" s="102" t="str">
        <f>IF(R73&lt;=S72,IF(nntf&lt;=T73,"to","to ∞ to"),"to ∞ to")</f>
        <v>to ∞ to</v>
      </c>
      <c r="T73" s="202"/>
      <c r="U73" s="3"/>
    </row>
    <row r="74" spans="1:20" ht="12.75">
      <c r="A74" s="398"/>
      <c r="B74" s="398"/>
      <c r="C74" s="398"/>
      <c r="D74" s="398"/>
      <c r="E74" s="398"/>
      <c r="F74" s="398"/>
      <c r="G74" s="398"/>
      <c r="H74" s="398"/>
      <c r="I74" s="398"/>
      <c r="J74" s="398"/>
      <c r="K74" s="398"/>
      <c r="L74" s="398"/>
      <c r="M74" s="398"/>
      <c r="N74" s="398"/>
      <c r="O74" s="398"/>
      <c r="P74" s="398" t="s">
        <v>42</v>
      </c>
      <c r="Q74" s="486" t="s">
        <v>40</v>
      </c>
      <c r="R74" s="486"/>
      <c r="S74" s="486"/>
      <c r="T74" s="486"/>
    </row>
    <row r="75" ht="12.75"/>
  </sheetData>
  <sheetProtection sheet="1" objects="1" scenarios="1" selectLockedCells="1"/>
  <mergeCells count="58">
    <mergeCell ref="V25:X28"/>
    <mergeCell ref="L18:M27"/>
    <mergeCell ref="A71:A73"/>
    <mergeCell ref="B71:D71"/>
    <mergeCell ref="F71:T71"/>
    <mergeCell ref="R59:T61"/>
    <mergeCell ref="I60:K60"/>
    <mergeCell ref="F61:H61"/>
    <mergeCell ref="A59:A70"/>
    <mergeCell ref="F60:H60"/>
    <mergeCell ref="V65:W67"/>
    <mergeCell ref="O61:Q61"/>
    <mergeCell ref="L59:Q59"/>
    <mergeCell ref="O60:Q60"/>
    <mergeCell ref="L60:N60"/>
    <mergeCell ref="R62:T62"/>
    <mergeCell ref="L61:N61"/>
    <mergeCell ref="I61:K61"/>
    <mergeCell ref="H13:I13"/>
    <mergeCell ref="D50:F50"/>
    <mergeCell ref="H51:I51"/>
    <mergeCell ref="D44:F45"/>
    <mergeCell ref="F59:K59"/>
    <mergeCell ref="D36:F37"/>
    <mergeCell ref="V10:X12"/>
    <mergeCell ref="A5:A17"/>
    <mergeCell ref="N18:T27"/>
    <mergeCell ref="C6:D7"/>
    <mergeCell ref="A18:A34"/>
    <mergeCell ref="V16:X24"/>
    <mergeCell ref="H12:I12"/>
    <mergeCell ref="V13:X15"/>
    <mergeCell ref="L28:M34"/>
    <mergeCell ref="L8:M13"/>
    <mergeCell ref="A50:A56"/>
    <mergeCell ref="A35:A49"/>
    <mergeCell ref="N8:T13"/>
    <mergeCell ref="L14:M17"/>
    <mergeCell ref="N14:T17"/>
    <mergeCell ref="N28:T34"/>
    <mergeCell ref="L35:M40"/>
    <mergeCell ref="L41:M45"/>
    <mergeCell ref="L46:M49"/>
    <mergeCell ref="N50:T56"/>
    <mergeCell ref="J4:K4"/>
    <mergeCell ref="L4:T4"/>
    <mergeCell ref="L5:M7"/>
    <mergeCell ref="N5:T7"/>
    <mergeCell ref="B4:C4"/>
    <mergeCell ref="D4:E4"/>
    <mergeCell ref="F4:G4"/>
    <mergeCell ref="H4:I4"/>
    <mergeCell ref="L50:M56"/>
    <mergeCell ref="Q74:T74"/>
    <mergeCell ref="N35:T40"/>
    <mergeCell ref="N41:T45"/>
    <mergeCell ref="N46:T49"/>
    <mergeCell ref="R68:T70"/>
  </mergeCells>
  <conditionalFormatting sqref="P73 S73">
    <cfRule type="expression" priority="1" dxfId="1" stopIfTrue="1">
      <formula>O$73=Q$73</formula>
    </cfRule>
  </conditionalFormatting>
  <conditionalFormatting sqref="N69:Q69 K69:L69 F69 H69:I69">
    <cfRule type="expression" priority="2" dxfId="16" stopIfTrue="1">
      <formula>AND($H$46=0,$I$46=0)</formula>
    </cfRule>
  </conditionalFormatting>
  <conditionalFormatting sqref="G70">
    <cfRule type="expression" priority="3" dxfId="16" stopIfTrue="1">
      <formula>$F$70=$H$70</formula>
    </cfRule>
  </conditionalFormatting>
  <conditionalFormatting sqref="J70">
    <cfRule type="expression" priority="4" dxfId="16" stopIfTrue="1">
      <formula>$I$70=$K$70</formula>
    </cfRule>
  </conditionalFormatting>
  <conditionalFormatting sqref="M70">
    <cfRule type="expression" priority="5" dxfId="16" stopIfTrue="1">
      <formula>$L$70=$N$70</formula>
    </cfRule>
  </conditionalFormatting>
  <conditionalFormatting sqref="P70">
    <cfRule type="expression" priority="6" dxfId="16" stopIfTrue="1">
      <formula>$O$70=$Q$70</formula>
    </cfRule>
  </conditionalFormatting>
  <conditionalFormatting sqref="F70 H70">
    <cfRule type="cellIs" priority="7" dxfId="21" operator="equal" stopIfTrue="1">
      <formula>meg</formula>
    </cfRule>
  </conditionalFormatting>
  <conditionalFormatting sqref="I70 K70">
    <cfRule type="cellIs" priority="8" dxfId="21" operator="equal" stopIfTrue="1">
      <formula>mcg</formula>
    </cfRule>
  </conditionalFormatting>
  <conditionalFormatting sqref="L70 N70">
    <cfRule type="cellIs" priority="9" dxfId="21" operator="equal" stopIfTrue="1">
      <formula>rm</formula>
    </cfRule>
  </conditionalFormatting>
  <conditionalFormatting sqref="O70 Q70">
    <cfRule type="cellIs" priority="10" dxfId="21" operator="equal" stopIfTrue="1">
      <formula>md</formula>
    </cfRule>
  </conditionalFormatting>
  <conditionalFormatting sqref="J64">
    <cfRule type="expression" priority="11" dxfId="1" stopIfTrue="1">
      <formula>$I$64=$K$64</formula>
    </cfRule>
  </conditionalFormatting>
  <conditionalFormatting sqref="G64">
    <cfRule type="expression" priority="12" dxfId="1" stopIfTrue="1">
      <formula>$F$64=$H$64</formula>
    </cfRule>
  </conditionalFormatting>
  <conditionalFormatting sqref="P64">
    <cfRule type="expression" priority="13" dxfId="1" stopIfTrue="1">
      <formula>$O$64=$Q$64</formula>
    </cfRule>
  </conditionalFormatting>
  <conditionalFormatting sqref="S64">
    <cfRule type="expression" priority="14" dxfId="1" stopIfTrue="1">
      <formula>$R$64=$T$64</formula>
    </cfRule>
  </conditionalFormatting>
  <conditionalFormatting sqref="M69">
    <cfRule type="expression" priority="15" dxfId="16" stopIfTrue="1">
      <formula>AND($H$46=0,$I$46=0)</formula>
    </cfRule>
    <cfRule type="expression" priority="16" dxfId="1" stopIfTrue="1">
      <formula>OR(mcg=0,meg=0)</formula>
    </cfRule>
  </conditionalFormatting>
  <conditionalFormatting sqref="H48">
    <cfRule type="expression" priority="17" dxfId="14" stopIfTrue="1">
      <formula>AND($H$48=0,$I$48=0)</formula>
    </cfRule>
  </conditionalFormatting>
  <conditionalFormatting sqref="I48">
    <cfRule type="expression" priority="18" dxfId="13" stopIfTrue="1">
      <formula>AND($H$48=0,$I$48=0)</formula>
    </cfRule>
  </conditionalFormatting>
  <conditionalFormatting sqref="M64">
    <cfRule type="expression" priority="19" dxfId="1" stopIfTrue="1">
      <formula>$L$64=$N$64</formula>
    </cfRule>
  </conditionalFormatting>
  <conditionalFormatting sqref="M73">
    <cfRule type="expression" priority="20" dxfId="1" stopIfTrue="1">
      <formula>$L$73=$N$73</formula>
    </cfRule>
  </conditionalFormatting>
  <conditionalFormatting sqref="J73">
    <cfRule type="expression" priority="21" dxfId="1" stopIfTrue="1">
      <formula>$I$73=$K$73</formula>
    </cfRule>
  </conditionalFormatting>
  <conditionalFormatting sqref="G73">
    <cfRule type="expression" priority="22" dxfId="1" stopIfTrue="1">
      <formula>$F$73=$H$73</formula>
    </cfRule>
  </conditionalFormatting>
  <conditionalFormatting sqref="G66">
    <cfRule type="expression" priority="23" dxfId="1" stopIfTrue="1">
      <formula>eginf=0</formula>
    </cfRule>
  </conditionalFormatting>
  <conditionalFormatting sqref="G67">
    <cfRule type="expression" priority="24" dxfId="1" stopIfTrue="1">
      <formula>$F$67=$H$67</formula>
    </cfRule>
  </conditionalFormatting>
  <conditionalFormatting sqref="J66">
    <cfRule type="expression" priority="25" dxfId="1" stopIfTrue="1">
      <formula>cginf=0</formula>
    </cfRule>
  </conditionalFormatting>
  <conditionalFormatting sqref="J67">
    <cfRule type="expression" priority="26" dxfId="1" stopIfTrue="1">
      <formula>$I$67=$K$67</formula>
    </cfRule>
  </conditionalFormatting>
  <conditionalFormatting sqref="M67">
    <cfRule type="expression" priority="27" dxfId="1" stopIfTrue="1">
      <formula>$L$67=$N$67</formula>
    </cfRule>
  </conditionalFormatting>
  <conditionalFormatting sqref="P67">
    <cfRule type="expression" priority="28" dxfId="1" stopIfTrue="1">
      <formula>$O$67=$Q$67</formula>
    </cfRule>
  </conditionalFormatting>
  <conditionalFormatting sqref="S67">
    <cfRule type="expression" priority="29" dxfId="1" stopIfTrue="1">
      <formula>$R$67=$T$67</formula>
    </cfRule>
  </conditionalFormatting>
  <conditionalFormatting sqref="J69">
    <cfRule type="expression" priority="30" dxfId="1" stopIfTrue="1">
      <formula>mcg=0</formula>
    </cfRule>
  </conditionalFormatting>
  <conditionalFormatting sqref="H51:I51 H53:I53">
    <cfRule type="expression" priority="31" dxfId="0" stopIfTrue="1">
      <formula>(type="proportion")</formula>
    </cfRule>
  </conditionalFormatting>
  <dataValidations count="48">
    <dataValidation type="whole" allowBlank="1" showInputMessage="1" showErrorMessage="1" promptTitle="Dropped pre-intervention" prompt="Enter here the number allocated to the comparison group who dropped out before intervention." sqref="I25">
      <formula1>0</formula1>
      <formula2>I22</formula2>
    </dataValidation>
    <dataValidation type="whole" allowBlank="1" showInputMessage="1" showErrorMessage="1" promptTitle="Participants with outcomes" prompt="Enter the number of participants in the exposed group who have the outcome of interest.&#10; &#10;It cannot be greater than the number completed follow-up." sqref="H38">
      <formula1>0</formula1>
      <formula2>H28</formula2>
    </dataValidation>
    <dataValidation type="whole" allowBlank="1" showInputMessage="1" showErrorMessage="1" promptTitle="Participants with outcomes" prompt="Enter the number of participants in the comparison group who have the outcome of interest. &#10;&#10;It cannot be greater than the number completed follow-up." sqref="I38">
      <formula1>0</formula1>
      <formula2>I28</formula2>
    </dataValidation>
    <dataValidation type="whole" operator="greaterThan" allowBlank="1" showInputMessage="1" showErrorMessage="1" promptTitle="Participant population" prompt="Enter total number of participants enrolled in the study." sqref="H13:I13">
      <formula1>20</formula1>
    </dataValidation>
    <dataValidation type="whole" operator="notEqual" allowBlank="1" showInputMessage="1" showErrorMessage="1" promptTitle="Exposure group" prompt="Enter the number who were allocated to the exposure group, whether or not they received it or completed follow-up." sqref="H22">
      <formula1>0</formula1>
    </dataValidation>
    <dataValidation type="whole" operator="notEqual" allowBlank="1" showInputMessage="1" showErrorMessage="1" promptTitle="Comparison group" prompt="Enter the number who were allocated to the comparison group, whether or not they received it or completed follow-up." sqref="I22">
      <formula1>0</formula1>
    </dataValidation>
    <dataValidation type="textLength" allowBlank="1" showInputMessage="1" showErrorMessage="1" sqref="L5">
      <formula1>10</formula1>
      <formula2>800</formula2>
    </dataValidation>
    <dataValidation type="textLength" allowBlank="1" showInputMessage="1" showErrorMessage="1" sqref="L18">
      <formula1>20</formula1>
      <formula2>300</formula2>
    </dataValidation>
    <dataValidation type="textLength" allowBlank="1" showInputMessage="1" showErrorMessage="1" promptTitle="Time period &amp; duration of study" prompt="Where outcomes were measured once only, i.e. at a single time-point, when was that in relation to exposure/comparison allocation?&#10;&#10;Where outcomes were measured over a period of time, over what time period following exposure/comparison allocation was that?" sqref="N50:T56">
      <formula1>1</formula1>
      <formula2>500</formula2>
    </dataValidation>
    <dataValidation allowBlank="1" showInputMessage="1" showErrorMessage="1" promptTitle="Report occurrence per..." prompt="Enter appropriate number for reporting, such as per x persons, or per x person-years etc, e.g. 100, 1000, 10 000 etc.&#10;If nothing entered, results will show per participant.&#10;&#10;For percentage use 100." sqref="H55"/>
    <dataValidation allowBlank="1" showInputMessage="1" showErrorMessage="1" promptTitle="Standard deviation" prompt="Enter either standard deviation (SD) here, or standard error (SE) in the line below." sqref="H47"/>
    <dataValidation allowBlank="1" showInputMessage="1" showErrorMessage="1" promptTitle="Standard deviation" prompt="Enter either standard deviation (SD)  here, or standard error (SE) in the line below." sqref="I47"/>
    <dataValidation allowBlank="1" showInputMessage="1" showErrorMessage="1" promptTitle="Standard error" prompt="Enter either standard error (SE)  here, or standard deviation (SD) in the line above." sqref="H48:I48"/>
    <dataValidation allowBlank="1" showInputMessage="1" showErrorMessage="1" promptTitle="Participants without outcome" prompt="Entry is optional, not used for calculations." sqref="H41:I41"/>
    <dataValidation allowBlank="1" showInputMessage="1" showErrorMessage="1" promptTitle="Mean" prompt="Enter the mean of the outcome measure for the exposure group." sqref="H46"/>
    <dataValidation allowBlank="1" showInputMessage="1" showErrorMessage="1" promptTitle="Mean" prompt="Enter the mean of the outcome measure for the comparison group." sqref="I46"/>
    <dataValidation allowBlank="1" showInputMessage="1" showErrorMessage="1" promptTitle="Key results as reported" prompt="Describe here the key reported outcome, and the method of analyses used by the investigators, e.g. logistic regression or survival analyses.  If known, state whether they were adjusted for other variables e.g. age &amp; sex, centre or certain confounders." sqref="F71:T71"/>
    <dataValidation allowBlank="1" showInputMessage="1" showErrorMessage="1" promptTitle="Reported occurrence" prompt="Enter reported occurrence in the exposed group." sqref="G72"/>
    <dataValidation allowBlank="1" showInputMessage="1" showErrorMessage="1" promptTitle="Lower confidence limit" prompt="Enter lower confidence limit." sqref="F73 R73 O73 L73 I73"/>
    <dataValidation allowBlank="1" showInputMessage="1" showErrorMessage="1" promptTitle="Upper confidence limit" prompt="Enter upper confidence limit." sqref="H73 T73 Q73 N73 K73"/>
    <dataValidation allowBlank="1" showInputMessage="1" showErrorMessage="1" promptTitle="Reported occurrence" prompt="Enter reported occurrence in the comparison group." sqref="J72"/>
    <dataValidation allowBlank="1" showInputMessage="1" showErrorMessage="1" promptTitle="Reported relative effect" prompt="Enter reported relative effect." sqref="M72"/>
    <dataValidation allowBlank="1" showInputMessage="1" showErrorMessage="1" promptTitle="Reported absolute effect" prompt="Enter reported absolute effect." sqref="P72"/>
    <dataValidation allowBlank="1" showInputMessage="1" showErrorMessage="1" promptTitle="Reported NNE" prompt="Enter reported NNE." sqref="S72"/>
    <dataValidation allowBlank="1" showInputMessage="1" showErrorMessage="1" promptTitle="Assess by and when?" prompt="Who assessed this research report?  When?" sqref="F4:G4"/>
    <dataValidation allowBlank="1" showInputMessage="1" showErrorMessage="1" promptTitle="Publication details" prompt="Enter abbreviated publication details of study: main author, journal &amp; year of publication. &#10;Enter full citation on Page 1 under &quot;Evidence Selected&quot;" sqref="L4:T4"/>
    <dataValidation type="textLength" allowBlank="1" showInputMessage="1" showErrorMessage="1" promptTitle="Participant population" prompt="How were participants selected from the eligible population, e.g. consecutive cases, randomly selected sample?&#10;What percent of the eligibles participated?" sqref="N14:T17">
      <formula1>1</formula1>
      <formula2>700</formula2>
    </dataValidation>
    <dataValidation allowBlank="1" showInputMessage="1" showErrorMessage="1" promptTitle="Which outcome" prompt="Enter here which categorical outcome data is being entered for." sqref="D36"/>
    <dataValidation allowBlank="1" showInputMessage="1" showErrorMessage="1" promptTitle="Which outcome" prompt="Enter here which continuous outcome data is being entered for." sqref="D44"/>
    <dataValidation allowBlank="1" showInputMessage="1" showErrorMessage="1" promptTitle="Assess when?" prompt="When was this research report assessed?" sqref="H4:I4"/>
    <dataValidation allowBlank="1" showInputMessage="1" showErrorMessage="1" promptTitle="Assess by?" prompt="Who assessed this research report?  Enter initials or own self-identifier." sqref="D4:E4"/>
    <dataValidation type="textLength" allowBlank="1" showInputMessage="1" showErrorMessage="1" promptTitle="Eligible population" prompt="Describe how eligibles were selected. Was there a sampling frame? e.g. a birth register, media advertisements, patient lists?  Who recruited &amp; assessed eligibility?&#10;List the main eligibility (inclusion and exclusion) criteria." sqref="N8:T13">
      <formula1>1</formula1>
      <formula2>900</formula2>
    </dataValidation>
    <dataValidation type="textLength" allowBlank="1" showInputMessage="1" showErrorMessage="1" promptTitle="Comparison group" prompt="Describe the comparison group's prognostic/risk status (if there is one) - definition, how, when &amp; by whom measured?" sqref="N28:T34">
      <formula1>1</formula1>
      <formula2>400</formula2>
    </dataValidation>
    <dataValidation type="textLength" allowBlank="1" showInputMessage="1" showErrorMessage="1" promptTitle="Study Setting" prompt="What were the settings / locations from which the eligibles were sourced, e.g. which country, urban/rural/ hospital/community?" sqref="N5:T7">
      <formula1>1</formula1>
      <formula2>500</formula2>
    </dataValidation>
    <dataValidation allowBlank="1" showInputMessage="1" showErrorMessage="1" promptTitle="Prognostic / risk factor(s)" prompt="Desribe the prognostic/risk factor(s) of interest - definition, how, when and by whom measured." sqref="N18:T27"/>
    <dataValidation type="textLength" allowBlank="1" showInputMessage="1" showErrorMessage="1" promptTitle="Outcomes" prompt="What were the secondary outcomes?&#10;&#10;How, when &amp; by whom were they assessed?" sqref="N41:T45">
      <formula1>1</formula1>
      <formula2>800</formula2>
    </dataValidation>
    <dataValidation type="textLength" allowBlank="1" showInputMessage="1" showErrorMessage="1" promptTitle="Outcomes" prompt="What were the primary outcomes?&#10;&#10;How, when &amp; by whom were they assessed?" sqref="N35:T40">
      <formula1>1</formula1>
      <formula2>800</formula2>
    </dataValidation>
    <dataValidation type="textLength" allowBlank="1" showInputMessage="1" showErrorMessage="1" promptTitle="Outcomes" prompt="What were the adverse outcomes?&#10;&#10;How, when &amp; by whom were they assessed?" sqref="N46:T49">
      <formula1>1</formula1>
      <formula2>800</formula2>
    </dataValidation>
    <dataValidation type="list" allowBlank="1" showInputMessage="1" showErrorMessage="1" promptTitle="Select from drop-down list" prompt="Rate or proportion? &#10;Double click and select rate or proportion from the drop-down list. &#10;Use rate for incidence, use proportion for risk or prevalence.&#10;&#10;If assessing rate, fill in the Unit of time and the average length of follow-up for EG and CG." sqref="D50:F50">
      <formula1>"rate, proportion"</formula1>
    </dataValidation>
    <dataValidation type="textLength" allowBlank="1" showInputMessage="1" showErrorMessage="1" sqref="I54">
      <formula1>1</formula1>
      <formula2>12</formula2>
    </dataValidation>
    <dataValidation allowBlank="1" showInputMessage="1" showErrorMessage="1" promptTitle="Follow up time in CG or nul" prompt="If a rate is wanted (such as in incidence studies), enter for the comparison group the average length of follow-up, in units of time shown.&#10;&#10;If a proportion is wanted (such as risk or prevalence), leave blank." sqref="I53"/>
    <dataValidation allowBlank="1" showInputMessage="1" showErrorMessage="1" promptTitle="Follow-up time in EG or nul" prompt="If a rate is wanted (such as in incidence studies), enter for the exposure group the average length of follow-up, in units of time shown.&#10;&#10;If a proportion is wanted (such as risk or prevalence), leave blank." sqref="H53"/>
    <dataValidation type="textLength" allowBlank="1" showInputMessage="1" showErrorMessage="1" promptTitle="Unit of time" prompt="Enter time unit used e.g. year, month, day.&#10;&#10;If none relevant, i.e. not a rate, leave blank." sqref="H51:I51">
      <formula1>1</formula1>
      <formula2>20</formula2>
    </dataValidation>
    <dataValidation type="whole" allowBlank="1" showInputMessage="1" showErrorMessage="1" promptTitle="Dropped pre-intervention" prompt="Enter here the number allocated to the exposure group who dropped out before intervention.&#10;" sqref="H25">
      <formula1>0</formula1>
      <formula2>H13</formula2>
    </dataValidation>
    <dataValidation type="whole" allowBlank="1" showInputMessage="1" showErrorMessage="1" promptTitle="Completed follow-up" prompt="Enter the number who were allocated the exposure, received it (some or all) and completed follow-up.&#10;&#10;If person-time of comparison is given as the denominator, enter that number here, and set time (below) to 1.0." sqref="H28">
      <formula1>0</formula1>
      <formula2>H13</formula2>
    </dataValidation>
    <dataValidation type="whole" allowBlank="1" showInputMessage="1" showErrorMessage="1" promptTitle="Completed follow-up" prompt="Enter the number who were allocated to comparison, received it (some or all) and completed follow-up.&#10;&#10;If person-time of comparison is given as the denominator, enter that number here, and set time (below) to 1.0." sqref="I28">
      <formula1>0</formula1>
      <formula2>H13</formula2>
    </dataValidation>
    <dataValidation type="whole" allowBlank="1" showInputMessage="1" showErrorMessage="1" promptTitle="Lost during/post-intervention" prompt="Enter here those who were allocated comparison, did receive it, but were lost to follow-up" sqref="I31">
      <formula1>0</formula1>
      <formula2>H13</formula2>
    </dataValidation>
    <dataValidation type="whole" allowBlank="1" showInputMessage="1" showErrorMessage="1" promptTitle="Lost during/post-intervention" prompt="Enter here those who were allocated to exposure did receive it, but were lost to follow-up." sqref="H31">
      <formula1>0</formula1>
      <formula2>H13</formula2>
    </dataValidation>
  </dataValidations>
  <hyperlinks>
    <hyperlink ref="Q74" r:id="rId1" display="rt.jackson@auckland.ac.nz"/>
  </hyperlinks>
  <printOptions horizontalCentered="1"/>
  <pageMargins left="0.5118110236220472" right="0.4330708661417323" top="0.2755905511811024" bottom="0.6692913385826772" header="0.07874015748031496" footer="0.3937007874015748"/>
  <pageSetup fitToHeight="1" fitToWidth="1" horizontalDpi="600" verticalDpi="600" orientation="portrait" paperSize="9" scale="73"/>
  <headerFooter alignWithMargins="0">
    <oddFooter xml:space="preserve">&amp;L&amp;8&amp;F, &amp;A
&amp;D&amp;R&amp;8Page 2
Copyright © 2004 Rod Jackson, University of Auckland </oddFooter>
  </headerFooter>
  <drawing r:id="rId4"/>
  <legacyDrawing r:id="rId3"/>
</worksheet>
</file>

<file path=xl/worksheets/sheet5.xml><?xml version="1.0" encoding="utf-8"?>
<worksheet xmlns="http://schemas.openxmlformats.org/spreadsheetml/2006/main" xmlns:r="http://schemas.openxmlformats.org/officeDocument/2006/relationships">
  <sheetPr codeName="Sheet4">
    <pageSetUpPr fitToPage="1"/>
  </sheetPr>
  <dimension ref="A1:S35"/>
  <sheetViews>
    <sheetView showZeros="0" zoomScalePageLayoutView="0" workbookViewId="0" topLeftCell="A15">
      <selection activeCell="D34" sqref="D34"/>
    </sheetView>
  </sheetViews>
  <sheetFormatPr defaultColWidth="9.140625" defaultRowHeight="12.75"/>
  <cols>
    <col min="1" max="1" width="3.421875" style="111" customWidth="1"/>
    <col min="2" max="2" width="34.421875" style="111" customWidth="1"/>
    <col min="3" max="3" width="7.421875" style="110" customWidth="1"/>
    <col min="4" max="4" width="67.8515625" style="110" customWidth="1"/>
    <col min="5" max="5" width="1.421875" style="111" customWidth="1"/>
    <col min="6" max="16384" width="9.140625" style="111" customWidth="1"/>
  </cols>
  <sheetData>
    <row r="1" spans="1:4" ht="18">
      <c r="A1" s="649"/>
      <c r="B1" s="650"/>
      <c r="C1" s="292" t="str">
        <f>Page1!F2</f>
        <v>Prognostic and Risk Factor Studies</v>
      </c>
      <c r="D1" s="192"/>
    </row>
    <row r="2" spans="1:4" ht="15.75">
      <c r="A2" s="145" t="str">
        <f>Page2!A2</f>
        <v>Step 3: Critically appraise the study using the PECOT framework</v>
      </c>
      <c r="B2" s="137"/>
      <c r="C2" s="190"/>
      <c r="D2" s="191"/>
    </row>
    <row r="3" spans="1:4" ht="15.75">
      <c r="A3" s="138"/>
      <c r="B3" s="139" t="s">
        <v>214</v>
      </c>
      <c r="C3" s="289"/>
      <c r="D3" s="289" t="s">
        <v>112</v>
      </c>
    </row>
    <row r="4" spans="1:9" s="105" customFormat="1" ht="51">
      <c r="A4" s="178"/>
      <c r="B4" s="179" t="s">
        <v>215</v>
      </c>
      <c r="C4" s="262" t="s">
        <v>128</v>
      </c>
      <c r="D4" s="193" t="s">
        <v>101</v>
      </c>
      <c r="E4" s="105" t="s">
        <v>33</v>
      </c>
      <c r="F4" s="441" t="s">
        <v>144</v>
      </c>
      <c r="G4" s="442"/>
      <c r="H4" s="442"/>
      <c r="I4" s="443"/>
    </row>
    <row r="5" spans="1:9" ht="15.75">
      <c r="A5" s="576" t="s">
        <v>55</v>
      </c>
      <c r="B5" s="200" t="s">
        <v>216</v>
      </c>
      <c r="C5" s="197"/>
      <c r="D5" s="198"/>
      <c r="F5" s="444"/>
      <c r="G5" s="445"/>
      <c r="H5" s="445"/>
      <c r="I5" s="446"/>
    </row>
    <row r="6" spans="1:9" ht="38.25">
      <c r="A6" s="576"/>
      <c r="B6" s="305" t="s">
        <v>217</v>
      </c>
      <c r="C6" s="263" t="s">
        <v>252</v>
      </c>
      <c r="D6" s="323" t="s">
        <v>260</v>
      </c>
      <c r="F6" s="444"/>
      <c r="G6" s="445"/>
      <c r="H6" s="445"/>
      <c r="I6" s="446"/>
    </row>
    <row r="7" spans="1:9" ht="38.25">
      <c r="A7" s="576"/>
      <c r="B7" s="306" t="s">
        <v>20</v>
      </c>
      <c r="C7" s="264" t="s">
        <v>252</v>
      </c>
      <c r="D7" s="323" t="s">
        <v>261</v>
      </c>
      <c r="F7" s="444"/>
      <c r="G7" s="445"/>
      <c r="H7" s="445"/>
      <c r="I7" s="446"/>
    </row>
    <row r="8" spans="1:9" ht="15.75">
      <c r="A8" s="576"/>
      <c r="B8" s="306" t="s">
        <v>76</v>
      </c>
      <c r="C8" s="264" t="s">
        <v>253</v>
      </c>
      <c r="D8" s="323" t="s">
        <v>262</v>
      </c>
      <c r="F8" s="447"/>
      <c r="G8" s="448"/>
      <c r="H8" s="448"/>
      <c r="I8" s="449"/>
    </row>
    <row r="9" spans="1:19" ht="38.25">
      <c r="A9" s="576"/>
      <c r="B9" s="307" t="s">
        <v>26</v>
      </c>
      <c r="C9" s="266" t="s">
        <v>252</v>
      </c>
      <c r="D9" s="399" t="s">
        <v>263</v>
      </c>
      <c r="F9" s="441" t="s">
        <v>97</v>
      </c>
      <c r="G9" s="442"/>
      <c r="H9" s="442"/>
      <c r="I9" s="443"/>
      <c r="J9" s="113"/>
      <c r="K9" s="113"/>
      <c r="L9" s="113"/>
      <c r="M9" s="113"/>
      <c r="N9" s="113"/>
      <c r="O9" s="113"/>
      <c r="P9" s="113"/>
      <c r="Q9" s="113"/>
      <c r="R9" s="113"/>
      <c r="S9" s="113"/>
    </row>
    <row r="10" spans="1:9" ht="51.75" thickBot="1">
      <c r="A10" s="651"/>
      <c r="B10" s="308" t="s">
        <v>146</v>
      </c>
      <c r="C10" s="265" t="s">
        <v>252</v>
      </c>
      <c r="D10" s="324" t="s">
        <v>264</v>
      </c>
      <c r="F10" s="444"/>
      <c r="G10" s="445"/>
      <c r="H10" s="445"/>
      <c r="I10" s="446"/>
    </row>
    <row r="11" spans="1:9" ht="15.75">
      <c r="A11" s="655" t="s">
        <v>29</v>
      </c>
      <c r="B11" s="652" t="s">
        <v>218</v>
      </c>
      <c r="C11" s="653"/>
      <c r="D11" s="654"/>
      <c r="F11" s="444"/>
      <c r="G11" s="445"/>
      <c r="H11" s="445"/>
      <c r="I11" s="446"/>
    </row>
    <row r="12" spans="1:9" ht="38.25">
      <c r="A12" s="656"/>
      <c r="B12" s="196" t="s">
        <v>184</v>
      </c>
      <c r="C12" s="263" t="s">
        <v>252</v>
      </c>
      <c r="D12" s="323" t="s">
        <v>222</v>
      </c>
      <c r="F12" s="444"/>
      <c r="G12" s="445"/>
      <c r="H12" s="445"/>
      <c r="I12" s="446"/>
    </row>
    <row r="13" spans="1:9" ht="38.25">
      <c r="A13" s="656"/>
      <c r="B13" s="271" t="s">
        <v>185</v>
      </c>
      <c r="C13" s="264" t="s">
        <v>252</v>
      </c>
      <c r="D13" s="323" t="s">
        <v>223</v>
      </c>
      <c r="F13" s="447"/>
      <c r="G13" s="448"/>
      <c r="H13" s="448"/>
      <c r="I13" s="449"/>
    </row>
    <row r="14" spans="1:4" ht="38.25">
      <c r="A14" s="656"/>
      <c r="B14" s="271" t="s">
        <v>27</v>
      </c>
      <c r="C14" s="264" t="s">
        <v>37</v>
      </c>
      <c r="D14" s="323" t="s">
        <v>224</v>
      </c>
    </row>
    <row r="15" spans="1:4" ht="25.5">
      <c r="A15" s="656"/>
      <c r="B15" s="271" t="s">
        <v>72</v>
      </c>
      <c r="C15" s="264" t="s">
        <v>253</v>
      </c>
      <c r="D15" s="323" t="s">
        <v>160</v>
      </c>
    </row>
    <row r="16" spans="1:4" ht="38.25">
      <c r="A16" s="656"/>
      <c r="B16" s="271" t="s">
        <v>113</v>
      </c>
      <c r="C16" s="264" t="s">
        <v>253</v>
      </c>
      <c r="D16" s="323" t="s">
        <v>161</v>
      </c>
    </row>
    <row r="17" spans="1:4" ht="51">
      <c r="A17" s="656"/>
      <c r="B17" s="309" t="s">
        <v>83</v>
      </c>
      <c r="C17" s="264" t="s">
        <v>252</v>
      </c>
      <c r="D17" s="323" t="s">
        <v>162</v>
      </c>
    </row>
    <row r="18" spans="1:4" ht="26.25" thickBot="1">
      <c r="A18" s="657"/>
      <c r="B18" s="274" t="s">
        <v>21</v>
      </c>
      <c r="C18" s="265" t="s">
        <v>252</v>
      </c>
      <c r="D18" s="323" t="s">
        <v>163</v>
      </c>
    </row>
    <row r="19" spans="1:4" ht="15.75">
      <c r="A19" s="655" t="s">
        <v>34</v>
      </c>
      <c r="B19" s="310" t="s">
        <v>139</v>
      </c>
      <c r="C19" s="197"/>
      <c r="D19" s="199"/>
    </row>
    <row r="20" spans="1:4" ht="25.5">
      <c r="A20" s="576"/>
      <c r="B20" s="271" t="s">
        <v>74</v>
      </c>
      <c r="C20" s="264" t="s">
        <v>252</v>
      </c>
      <c r="D20" s="323" t="s">
        <v>164</v>
      </c>
    </row>
    <row r="21" spans="1:4" ht="38.25">
      <c r="A21" s="576"/>
      <c r="B21" s="271" t="s">
        <v>212</v>
      </c>
      <c r="C21" s="264" t="s">
        <v>37</v>
      </c>
      <c r="D21" s="323" t="s">
        <v>230</v>
      </c>
    </row>
    <row r="22" spans="1:4" ht="25.5">
      <c r="A22" s="576"/>
      <c r="B22" s="314" t="s">
        <v>89</v>
      </c>
      <c r="C22" s="315" t="s">
        <v>252</v>
      </c>
      <c r="D22" s="323" t="s">
        <v>231</v>
      </c>
    </row>
    <row r="23" spans="1:4" ht="26.25" thickBot="1">
      <c r="A23" s="576"/>
      <c r="B23" s="318" t="s">
        <v>93</v>
      </c>
      <c r="C23" s="265" t="s">
        <v>252</v>
      </c>
      <c r="D23" s="324" t="s">
        <v>232</v>
      </c>
    </row>
    <row r="24" spans="1:4" ht="41.25" thickBot="1">
      <c r="A24" s="366" t="s">
        <v>35</v>
      </c>
      <c r="B24" s="316" t="s">
        <v>102</v>
      </c>
      <c r="C24" s="317" t="s">
        <v>252</v>
      </c>
      <c r="D24" s="325" t="s">
        <v>232</v>
      </c>
    </row>
    <row r="25" spans="2:4" ht="5.25" customHeight="1" thickBot="1">
      <c r="B25" s="132"/>
      <c r="C25" s="267"/>
      <c r="D25" s="268"/>
    </row>
    <row r="26" spans="1:4" ht="25.5" customHeight="1">
      <c r="A26" s="646" t="s">
        <v>165</v>
      </c>
      <c r="B26" s="311" t="s">
        <v>78</v>
      </c>
      <c r="C26" s="263" t="s">
        <v>252</v>
      </c>
      <c r="D26" s="323" t="s">
        <v>233</v>
      </c>
    </row>
    <row r="27" spans="1:5" s="113" customFormat="1" ht="38.25">
      <c r="A27" s="647"/>
      <c r="B27" s="312" t="s">
        <v>73</v>
      </c>
      <c r="C27" s="264" t="s">
        <v>252</v>
      </c>
      <c r="D27" s="323" t="s">
        <v>245</v>
      </c>
      <c r="E27" s="93"/>
    </row>
    <row r="28" spans="1:4" ht="25.5">
      <c r="A28" s="647"/>
      <c r="B28" s="272" t="s">
        <v>219</v>
      </c>
      <c r="C28" s="264" t="s">
        <v>252</v>
      </c>
      <c r="D28" s="323" t="s">
        <v>246</v>
      </c>
    </row>
    <row r="29" spans="1:4" ht="26.25" thickBot="1">
      <c r="A29" s="648"/>
      <c r="B29" s="272" t="s">
        <v>126</v>
      </c>
      <c r="C29" s="264" t="s">
        <v>252</v>
      </c>
      <c r="D29" s="323" t="s">
        <v>247</v>
      </c>
    </row>
    <row r="30" spans="2:4" ht="5.25" customHeight="1" thickBot="1">
      <c r="B30" s="132"/>
      <c r="C30" s="267"/>
      <c r="D30" s="268"/>
    </row>
    <row r="31" spans="1:4" s="110" customFormat="1" ht="38.25">
      <c r="A31" s="646" t="s">
        <v>120</v>
      </c>
      <c r="B31" s="311" t="s">
        <v>127</v>
      </c>
      <c r="C31" s="263" t="s">
        <v>252</v>
      </c>
      <c r="D31" s="323" t="s">
        <v>248</v>
      </c>
    </row>
    <row r="32" spans="1:5" s="113" customFormat="1" ht="38.25">
      <c r="A32" s="647"/>
      <c r="B32" s="272" t="s">
        <v>114</v>
      </c>
      <c r="C32" s="264" t="s">
        <v>252</v>
      </c>
      <c r="D32" s="323" t="s">
        <v>249</v>
      </c>
      <c r="E32" s="93"/>
    </row>
    <row r="33" spans="1:4" ht="25.5">
      <c r="A33" s="647"/>
      <c r="B33" s="273" t="s">
        <v>117</v>
      </c>
      <c r="C33" s="264" t="s">
        <v>252</v>
      </c>
      <c r="D33" s="323" t="s">
        <v>250</v>
      </c>
    </row>
    <row r="34" spans="1:4" ht="16.5" thickBot="1">
      <c r="A34" s="648"/>
      <c r="B34" s="313" t="s">
        <v>140</v>
      </c>
      <c r="C34" s="265" t="s">
        <v>252</v>
      </c>
      <c r="D34" s="324" t="s">
        <v>251</v>
      </c>
    </row>
    <row r="35" spans="1:4" ht="12.75">
      <c r="A35" s="302"/>
      <c r="B35" s="302"/>
      <c r="C35" s="302"/>
      <c r="D35" s="302" t="s">
        <v>190</v>
      </c>
    </row>
    <row r="36" ht="12.75"/>
    <row r="37" ht="12.75"/>
  </sheetData>
  <sheetProtection selectLockedCells="1"/>
  <mergeCells count="9">
    <mergeCell ref="A31:A34"/>
    <mergeCell ref="F4:I8"/>
    <mergeCell ref="F9:I13"/>
    <mergeCell ref="A1:B1"/>
    <mergeCell ref="A5:A10"/>
    <mergeCell ref="B11:D11"/>
    <mergeCell ref="A11:A18"/>
    <mergeCell ref="A19:A23"/>
    <mergeCell ref="A26:A29"/>
  </mergeCells>
  <dataValidations count="33">
    <dataValidation allowBlank="1" showInputMessage="1" showErrorMessage="1" promptTitle="Follow-up period" prompt="Was follow-up long enough to detect important effects?" sqref="D30 D25"/>
    <dataValidation type="list" allowBlank="1" showInputMessage="1" showErrorMessage="1" promptTitle="Rating" prompt="Enter your rating for this aspect:&#10;  +  positive, good&#10;  ~  mixed or unclear&#10;  x  poor&#10;  nr not reported, unable to assess" sqref="C30 C25 C19">
      <formula1>"+, ~, x, nr"</formula1>
    </dataValidation>
    <dataValidation type="list" allowBlank="1" showInputMessage="1" showErrorMessage="1" promptTitle="Study grade" prompt="Assess the overall quality of the study and assign a grade&#10;+  ok, good: low risk of bias or measurement error&#10;x  not ok, poor: Flawed and unreliable&#10;? unclear, not well reported, unable to assess" sqref="C34">
      <formula1>"+, x, ?"</formula1>
    </dataValidation>
    <dataValidation allowBlank="1" showInputMessage="1" showErrorMessage="1" promptTitle="Internal validity" prompt="How well did the study minimise bias, particularly confounding if a risk factor study (i.e. low systematic error)? " sqref="D31"/>
    <dataValidation allowBlank="1" showInputMessage="1" showErrorMessage="1" promptTitle="Study results" prompt="Was the size of exposure effect possible to estimate?&#10;Were the estimates sufficiently precise (i.e. low random error)?" sqref="D32"/>
    <dataValidation allowBlank="1" showInputMessage="1" showErrorMessage="1" promptTitle="Applicability" prompt="Are there sufficient details given about the study to determine if the findings are relevant to a practice population? Consider: participants, exposures and comparisons, outcomes, resource and policy implications." sqref="D33"/>
    <dataValidation allowBlank="1" showInputMessage="1" showErrorMessage="1" promptTitle="Overall study quality" prompt="Were there fundamental flaws in the study?" sqref="D34"/>
    <dataValidation type="list" allowBlank="1" showInputMessage="1" showErrorMessage="1" promptTitle="Rating" prompt="Enter your rating for this aspect:&#10;  +  ok, good&#10;  x  not ok, poor&#10;  ?   unclear, not reported, unable to assess&#10;  na not applicable" sqref="C31:C33 C20:C24 C12:C18 C6:C10 C27">
      <formula1>"+, x, ?, na"</formula1>
    </dataValidation>
    <dataValidation allowBlank="1" showInputMessage="1" showErrorMessage="1" promptTitle="Intention-to-follow analyses?" prompt="Were all participants analysed in the groups (EG &amp; CG) to which they were originally allocated?&#10; " sqref="D26"/>
    <dataValidation allowBlank="1" showInputMessage="1" showErrorMessage="1" promptTitle="Follow-up period" prompt="Was follow-up long enough to detect important effects? &#10;Was it too long, e.g. the effect may have worn off or patients lost?" sqref="D24"/>
    <dataValidation allowBlank="1" showInputMessage="1" showErrorMessage="1" promptTitle="Groups similar?" prompt="Were there any differences between the exposure and comparison groups at baseline?  &#10;&#10;If so, were these adjusted for in the analyses (e.g. multivariate analyses or stratification). &#10; &#10;Were there likely to be any residual differences of relevance?" sqref="D27"/>
    <dataValidation allowBlank="1" showInputMessage="1" showErrorMessage="1" promptTitle="Outcome applicability" prompt="Were all important benefits and harms assessed? &#10;Was it possible to determine the overall balance of benefits and harms of the exposure/comparison?" sqref="D22"/>
    <dataValidation allowBlank="1" showInputMessage="1" showErrorMessage="1" promptTitle="Similar follow-up?" prompt="Was follow-up time in exposure and comparison groups similar? If not, why not? What are the implications?" sqref="D23"/>
    <dataValidation allowBlank="1" showInputMessage="1" showErrorMessage="1" promptTitle="Exposure effect estimates" prompt="Were exposure effect estimates (e.g RRs, RDs) given or possible to calculate?" sqref="D28"/>
    <dataValidation allowBlank="1" showInputMessage="1" showErrorMessage="1" promptTitle="Precision &amp; power" prompt="Were confidence intervals &amp;/or p-values for effect estimates  given or possible to calculate?" sqref="D29"/>
    <dataValidation type="list" allowBlank="1" showInputMessage="1" showErrorMessage="1" promptTitle="Rating" prompt="Enter your rating for this aspect:&#10;  +  ok, good&#10;  x  not ok, poor&#10;  ?   unclear, not reported, unable to assess&#10;  na not applicable" sqref="C26 C28:C29">
      <formula1>"+, x, ?, nr"</formula1>
    </dataValidation>
    <dataValidation allowBlank="1" showInputMessage="1" showErrorMessage="1" promptTitle="Source population" prompt="Was the source population described e.g. setting, location, in sufficient detail to determine if generalisable and applicable?" sqref="D19"/>
    <dataValidation allowBlank="1" showInputMessage="1" showErrorMessage="1" promptTitle="Eligible population" prompt="Was selection process well defined? &#10;Were the inclusion and exclusion criteria explicit and clear so they could be replicated? &#10;Were they broad or restrictive?&#10;Were they appropriate given study objectives and population group?" sqref="D7"/>
    <dataValidation allowBlank="1" showInputMessage="1" showErrorMessage="1" promptTitle="Participant population" prompt="Was selection of participants from the eligible population well described (e.g consecutive cases or random sample)?  &#10;Do the participants represent the eligible population?" sqref="D8"/>
    <dataValidation allowBlank="1" showInputMessage="1" showErrorMessage="1" promptTitle="Personal (prognostic) factors" prompt="Was there enough information about the baseline characteristics of the participant population? Is any important information missing?" sqref="D10"/>
    <dataValidation allowBlank="1" showInputMessage="1" showErrorMessage="1" promptTitle="Outcome measures" prompt="How objective were outcome measures (e.g. death, automatic test, strict diagnostic criteria)?&#10;Where significant judgement required were independant adjudicators used?&#10;Was reliability of measures relevant (inter-rater &amp; intra-rater), &amp; if so, reported?" sqref="D20"/>
    <dataValidation allowBlank="1" showErrorMessage="1" prompt="&#10;&#10;" sqref="B14"/>
    <dataValidation allowBlank="1" showErrorMessage="1" sqref="B18"/>
    <dataValidation allowBlank="1" showInputMessage="1" showErrorMessage="1" promptTitle="Exposure &amp; Comparison" prompt="Were exposure &amp; comparison groups described in sufficient detail (i.e. enough for study to be replicated) &amp; valid (e.g. criteria / cut-off levels of categories well justified) ?" sqref="D12"/>
    <dataValidation allowBlank="1" showInputMessage="1" showErrorMessage="1" promptTitle="Re-measurement" prompt="Remeasurement is of particular importance in long-term studies where exposure/comparison factors may change. &#10;If they were remeasured, was this done the same way? If not, what are the implications?" sqref="D14"/>
    <dataValidation allowBlank="1" showInputMessage="1" showErrorMessage="1" promptTitle="Equivalent to Compliance" prompt="Did the exposure factors change in the exposure group during follow-up?  &#10;Was lack of 'adherence' sufficient to cause important bias?" sqref="D15"/>
    <dataValidation allowBlank="1" showInputMessage="1" showErrorMessage="1" promptTitle="Other exposures?" prompt="Were the groups treated differently by researchers, other health care workers, family etc that could affect outcomes? &#10;&#10;Was this sufficient to cause important bias?" sqref="D16"/>
    <dataValidation allowBlank="1" showInputMessage="1" showErrorMessage="1" promptTitle="Follow-up?" prompt="Were those lost to follow-up, acceptably low? &#10;Did the proportion lost differ by group? &#10; Was this likely to cause important bias?" sqref="D17"/>
    <dataValidation allowBlank="1" showInputMessage="1" showErrorMessage="1" promptTitle="Useful exposures?" prompt="Were the exposures &amp; comparisons assessed typical / relevant / applicable /measurable /affordable in usual practice / settings?" sqref="D18"/>
    <dataValidation allowBlank="1" showInputMessage="1" showErrorMessage="1" promptTitle="Outcome assessment blind?" prompt="Were outcomes assessed by people blind to exposure/comparison status? &#10;If not, is this likely to lead to biased outcome assessments?" sqref="D21"/>
    <dataValidation allowBlank="1" showInputMessage="1" showErrorMessage="1" promptTitle="Prospective measurements" prompt="If exposure/comparison status assessed retrospectively, it is important to determine if they were affected by the outcome (e.g. angina - the outcome - can influence level of physical activity - the exposure/comparison)" sqref="D13"/>
    <dataValidation allowBlank="1" showInputMessage="1" showErrorMessage="1" promptTitle="Stage of condition" prompt="This is relevant for prognostic questions. Was the population  or subpopulations relatively homogeneous with regard to their prognosis or possible to stratify? (e.g. at similar stage in course of cancer)" sqref="D9"/>
    <dataValidation allowBlank="1" showInputMessage="1" showErrorMessage="1" promptTitle="Study Setting" prompt="Was the study setting described e.g. location, in sufficient detail to determine if generalisable and applicable?" sqref="D6"/>
  </dataValidations>
  <printOptions horizontalCentered="1"/>
  <pageMargins left="0.5118110236220472" right="0.4330708661417323" top="0.3937007874015748" bottom="0.7874015748031497" header="0.07874015748031496" footer="0.3937007874015748"/>
  <pageSetup fitToHeight="0" fitToWidth="1" horizontalDpi="600" verticalDpi="600" orientation="portrait" paperSize="9" scale="84"/>
  <headerFooter alignWithMargins="0">
    <oddFooter xml:space="preserve">&amp;L&amp;8&amp;F, &amp;A
&amp;D&amp;R&amp;8Page 3
Copyright © 2004 Rod Jackson, University of Auckland </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I21"/>
  <sheetViews>
    <sheetView showZeros="0" zoomScalePageLayoutView="0" workbookViewId="0" topLeftCell="A1">
      <selection activeCell="C17" sqref="C17:E17"/>
    </sheetView>
  </sheetViews>
  <sheetFormatPr defaultColWidth="9.140625" defaultRowHeight="12.75"/>
  <cols>
    <col min="1" max="1" width="5.8515625" style="146" customWidth="1"/>
    <col min="2" max="2" width="25.421875" style="146" customWidth="1"/>
    <col min="3" max="3" width="21.8515625" style="146" customWidth="1"/>
    <col min="4" max="4" width="29.28125" style="148" customWidth="1"/>
    <col min="5" max="5" width="31.28125" style="111" customWidth="1"/>
    <col min="6" max="6" width="1.421875" style="111" customWidth="1"/>
    <col min="7" max="16384" width="9.140625" style="111" customWidth="1"/>
  </cols>
  <sheetData>
    <row r="1" spans="1:5" s="149" customFormat="1" ht="26.25" customHeight="1">
      <c r="A1" s="169"/>
      <c r="B1" s="170"/>
      <c r="C1" s="663" t="str">
        <f>Page1!F2</f>
        <v>Prognostic and Risk Factor Studies</v>
      </c>
      <c r="D1" s="663"/>
      <c r="E1" s="172"/>
    </row>
    <row r="2" spans="1:5" ht="26.25" customHeight="1">
      <c r="A2" s="160" t="s">
        <v>147</v>
      </c>
      <c r="B2" s="161"/>
      <c r="C2" s="161"/>
      <c r="D2" s="162"/>
      <c r="E2" s="163"/>
    </row>
    <row r="3" spans="1:5" s="147" customFormat="1" ht="27" customHeight="1">
      <c r="A3" s="153"/>
      <c r="B3" s="154"/>
      <c r="C3" s="159"/>
      <c r="D3" s="157" t="s">
        <v>188</v>
      </c>
      <c r="E3" s="158"/>
    </row>
    <row r="4" spans="1:5" s="147" customFormat="1" ht="45.75" customHeight="1">
      <c r="A4" s="153"/>
      <c r="B4" s="155" t="s">
        <v>69</v>
      </c>
      <c r="C4" s="156" t="s">
        <v>47</v>
      </c>
      <c r="D4" s="157"/>
      <c r="E4" s="158"/>
    </row>
    <row r="5" spans="1:9" s="147" customFormat="1" ht="25.5" customHeight="1">
      <c r="A5" s="173"/>
      <c r="B5" s="174"/>
      <c r="C5" s="175"/>
      <c r="D5" s="293" t="s">
        <v>48</v>
      </c>
      <c r="E5" s="176"/>
      <c r="G5" s="269"/>
      <c r="H5" s="269"/>
      <c r="I5" s="269"/>
    </row>
    <row r="6" spans="1:9" s="147" customFormat="1" ht="18" customHeight="1">
      <c r="A6" s="236" t="s">
        <v>57</v>
      </c>
      <c r="B6" s="214"/>
      <c r="C6" s="215"/>
      <c r="D6" s="216"/>
      <c r="E6" s="217"/>
      <c r="G6" s="269"/>
      <c r="H6" s="270"/>
      <c r="I6" s="270"/>
    </row>
    <row r="7" spans="1:9" s="112" customFormat="1" ht="81.75" customHeight="1">
      <c r="A7" s="237" t="s">
        <v>70</v>
      </c>
      <c r="B7" s="528" t="s">
        <v>200</v>
      </c>
      <c r="C7" s="664"/>
      <c r="D7" s="664"/>
      <c r="E7" s="665"/>
      <c r="F7" s="114"/>
      <c r="G7" s="669" t="s">
        <v>204</v>
      </c>
      <c r="H7" s="670"/>
      <c r="I7" s="671"/>
    </row>
    <row r="8" spans="1:9" s="112" customFormat="1" ht="126.75" customHeight="1">
      <c r="A8" s="367" t="s">
        <v>71</v>
      </c>
      <c r="B8" s="666" t="s">
        <v>226</v>
      </c>
      <c r="C8" s="667"/>
      <c r="D8" s="667"/>
      <c r="E8" s="668"/>
      <c r="F8" s="114"/>
      <c r="G8" s="672" t="s">
        <v>36</v>
      </c>
      <c r="H8" s="673"/>
      <c r="I8" s="674"/>
    </row>
    <row r="9" spans="1:9" s="112" customFormat="1" ht="18" customHeight="1">
      <c r="A9" s="660" t="s">
        <v>56</v>
      </c>
      <c r="B9" s="661"/>
      <c r="C9" s="661"/>
      <c r="D9" s="661"/>
      <c r="E9" s="218"/>
      <c r="G9" s="675"/>
      <c r="H9" s="676"/>
      <c r="I9" s="677"/>
    </row>
    <row r="10" spans="1:9" s="126" customFormat="1" ht="100.5" customHeight="1">
      <c r="A10" s="237" t="s">
        <v>75</v>
      </c>
      <c r="B10" s="658" t="s">
        <v>201</v>
      </c>
      <c r="C10" s="659"/>
      <c r="D10" s="659"/>
      <c r="E10" s="659"/>
      <c r="G10" s="678"/>
      <c r="H10" s="679"/>
      <c r="I10" s="680"/>
    </row>
    <row r="11" spans="1:5" s="125" customFormat="1" ht="73.5" customHeight="1">
      <c r="A11" s="238" t="s">
        <v>54</v>
      </c>
      <c r="B11" s="683" t="s">
        <v>202</v>
      </c>
      <c r="C11" s="684"/>
      <c r="D11" s="684"/>
      <c r="E11" s="684"/>
    </row>
    <row r="12" spans="1:5" s="113" customFormat="1" ht="78" customHeight="1">
      <c r="A12" s="294" t="s">
        <v>129</v>
      </c>
      <c r="B12" s="683" t="s">
        <v>203</v>
      </c>
      <c r="C12" s="684"/>
      <c r="D12" s="684"/>
      <c r="E12" s="684"/>
    </row>
    <row r="13" spans="1:5" s="112" customFormat="1" ht="18" customHeight="1">
      <c r="A13" s="660" t="s">
        <v>221</v>
      </c>
      <c r="B13" s="661"/>
      <c r="C13" s="661"/>
      <c r="D13" s="661"/>
      <c r="E13" s="662"/>
    </row>
    <row r="14" spans="1:5" s="105" customFormat="1" ht="61.5" customHeight="1" thickBot="1">
      <c r="A14" s="480" t="s">
        <v>225</v>
      </c>
      <c r="B14" s="481"/>
      <c r="C14" s="481"/>
      <c r="D14" s="481"/>
      <c r="E14" s="482"/>
    </row>
    <row r="15" spans="1:5" s="112" customFormat="1" ht="31.5" customHeight="1">
      <c r="A15" s="685" t="s">
        <v>87</v>
      </c>
      <c r="B15" s="686"/>
      <c r="C15" s="686"/>
      <c r="D15" s="686"/>
      <c r="E15" s="687"/>
    </row>
    <row r="16" spans="1:5" s="112" customFormat="1" ht="25.5" customHeight="1">
      <c r="A16" s="688" t="s">
        <v>148</v>
      </c>
      <c r="B16" s="689"/>
      <c r="C16" s="683" t="s">
        <v>227</v>
      </c>
      <c r="D16" s="684"/>
      <c r="E16" s="684"/>
    </row>
    <row r="17" spans="1:5" s="112" customFormat="1" ht="87.75" customHeight="1" thickBot="1">
      <c r="A17" s="681" t="s">
        <v>157</v>
      </c>
      <c r="B17" s="682"/>
      <c r="C17" s="683" t="s">
        <v>228</v>
      </c>
      <c r="D17" s="684"/>
      <c r="E17" s="684"/>
    </row>
    <row r="18" spans="1:5" s="164" customFormat="1" ht="13.5" customHeight="1">
      <c r="A18" s="302"/>
      <c r="B18" s="302"/>
      <c r="C18" s="302"/>
      <c r="D18" s="302"/>
      <c r="E18" s="302" t="s">
        <v>190</v>
      </c>
    </row>
    <row r="19" ht="12.75">
      <c r="C19" s="151"/>
    </row>
    <row r="21" ht="12.75">
      <c r="C21" s="152"/>
    </row>
  </sheetData>
  <sheetProtection sheet="1" objects="1" scenarios="1" selectLockedCells="1"/>
  <mergeCells count="16">
    <mergeCell ref="G7:I7"/>
    <mergeCell ref="G8:I10"/>
    <mergeCell ref="A17:B17"/>
    <mergeCell ref="C17:E17"/>
    <mergeCell ref="A15:E15"/>
    <mergeCell ref="A16:B16"/>
    <mergeCell ref="C16:E16"/>
    <mergeCell ref="A14:E14"/>
    <mergeCell ref="B11:E11"/>
    <mergeCell ref="B12:E12"/>
    <mergeCell ref="B10:E10"/>
    <mergeCell ref="A13:E13"/>
    <mergeCell ref="C1:D1"/>
    <mergeCell ref="A9:D9"/>
    <mergeCell ref="B7:E7"/>
    <mergeCell ref="B8:E8"/>
  </mergeCells>
  <dataValidations count="10">
    <dataValidation allowBlank="1" showInputMessage="1" showErrorMessage="1" promptTitle="Other studies" prompt="Identify other relevant studies, particularly systematic reviews.&#10;Are there any points of discrepancy or conflict with the study you are evaluating?" sqref="B9:E9"/>
    <dataValidation allowBlank="1" showInputMessage="1" showErrorMessage="1" promptTitle="Patient/community preferences" prompt="Are there any patient / community /cultural sensitivities or concerns that are relevant in considering the application of the study findings?" sqref="B10:E10"/>
    <dataValidation allowBlank="1" showInputMessage="1" showErrorMessage="1" promptTitle="Policy issues" prompt="Are there any issues at higher levels (e.g. management or governmental) that could impact upon the application of these findings, such as a policy decision about availability of tests, funding or patient/population follow-up?&#10;&#10;What issues does it raise?" sqref="B11:E11"/>
    <dataValidation allowBlank="1" showInputMessage="1" showErrorMessage="1" promptTitle="Bottom line" prompt="Taking into account all the evidence, the setting and the issues identified above, what decision would you make with regard to your scenario?" sqref="A14"/>
    <dataValidation allowBlank="1" showInputMessage="1" showErrorMessage="1" promptTitle="Application to patient/pop." prompt="Does patient / population have 'co-morbidities' - clinical, psychological, or other important problems - that impact on application of findings? &#10;Does the practitioner/community have the necessary skills, equipment, etc to apply findings?" sqref="B12:E12"/>
    <dataValidation allowBlank="1" showInputMessage="1" showErrorMessage="1" promptTitle="Implementation Plan" prompt="1. Identify best practice (EBCP Steps 1-4)&#10;2. Assess your (team's) current practice: survey&#10;3. Compare with best practice - is there a gap?&#10;4. Consider reasons for gap, identify processes to reduce gap &amp; implement&#10;5. Re-survey: is there any improvement?" sqref="C17:E17"/>
    <dataValidation allowBlank="1" showInputMessage="1" showErrorMessage="1" promptTitle="Organisational evaluation" sqref="A17:B17"/>
    <dataValidation allowBlank="1" showInputMessage="1" showErrorMessage="1" promptTitle="Assess personal performance" prompt="Which steps do you think went well and which steps do you think need more practice? &#10;Is your practice informed by quality evidence?" sqref="C16:E16"/>
    <dataValidation allowBlank="1" showInputMessage="1" showErrorMessage="1" promptTitle="This study" prompt="What is the main message from this study? What are its key strengths and weaknesses?" sqref="B7:E7"/>
    <dataValidation allowBlank="1" showInputMessage="1" showErrorMessage="1" promptTitle="Other studies" prompt="How does the evidence from this study fit with the body of evidence from other studies, metanalyses, or synopses? &#10;Are there any points of discrepancy or conflict with the study you are evaluating?" sqref="B8:E8"/>
  </dataValidations>
  <printOptions horizontalCentered="1"/>
  <pageMargins left="0.5118110236220472" right="0.4330708661417323" top="0.2755905511811024" bottom="0.7874015748031497" header="0.07874015748031496" footer="0.3937007874015748"/>
  <pageSetup fitToHeight="0" fitToWidth="1" horizontalDpi="600" verticalDpi="600" orientation="portrait" paperSize="9" scale="83"/>
  <headerFooter alignWithMargins="0">
    <oddFooter xml:space="preserve">&amp;L&amp;8&amp;F, &amp;A
&amp;D&amp;R&amp;8Page 4
Copyright © 2004 Rod Jackson, University of Auckland </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O23"/>
  <sheetViews>
    <sheetView zoomScalePageLayoutView="0" workbookViewId="0" topLeftCell="A1">
      <selection activeCell="A12" sqref="A12:J12"/>
    </sheetView>
  </sheetViews>
  <sheetFormatPr defaultColWidth="9.140625" defaultRowHeight="12.75"/>
  <cols>
    <col min="1" max="1" width="1.7109375" style="327" customWidth="1"/>
    <col min="2" max="2" width="12.28125" style="327" customWidth="1"/>
    <col min="3" max="3" width="9.7109375" style="327" customWidth="1"/>
    <col min="4" max="4" width="29.7109375" style="327" customWidth="1"/>
    <col min="5" max="5" width="7.00390625" style="327" customWidth="1"/>
    <col min="6" max="6" width="6.28125" style="327" customWidth="1"/>
    <col min="7" max="7" width="18.00390625" style="327" customWidth="1"/>
    <col min="8" max="8" width="20.8515625" style="327" customWidth="1"/>
    <col min="9" max="9" width="15.421875" style="327" customWidth="1"/>
    <col min="10" max="10" width="9.421875" style="327" customWidth="1"/>
    <col min="11" max="16384" width="9.140625" style="327" customWidth="1"/>
  </cols>
  <sheetData>
    <row r="1" spans="1:10" ht="27" customHeight="1">
      <c r="A1" s="326"/>
      <c r="B1" s="408" t="s">
        <v>31</v>
      </c>
      <c r="C1" s="409"/>
      <c r="D1" s="409"/>
      <c r="E1" s="409"/>
      <c r="F1" s="409"/>
      <c r="G1" s="409"/>
      <c r="H1" s="409"/>
      <c r="I1" s="409"/>
      <c r="J1" s="410"/>
    </row>
    <row r="2" spans="1:10" ht="27" customHeight="1">
      <c r="A2" s="328"/>
      <c r="B2" s="329"/>
      <c r="C2" s="330"/>
      <c r="D2" s="330"/>
      <c r="E2" s="330"/>
      <c r="F2" s="331" t="s">
        <v>22</v>
      </c>
      <c r="G2" s="330"/>
      <c r="H2" s="330"/>
      <c r="I2" s="330"/>
      <c r="J2" s="332"/>
    </row>
    <row r="3" spans="1:10" ht="19.5" customHeight="1">
      <c r="A3" s="333"/>
      <c r="B3" s="334"/>
      <c r="C3" s="334"/>
      <c r="D3" s="334"/>
      <c r="E3" s="334"/>
      <c r="F3" s="335"/>
      <c r="G3" s="334"/>
      <c r="H3" s="334"/>
      <c r="I3" s="334"/>
      <c r="J3" s="336"/>
    </row>
    <row r="4" spans="1:10" ht="70.5" customHeight="1">
      <c r="A4" s="337"/>
      <c r="B4" s="338"/>
      <c r="C4" s="411" t="s">
        <v>150</v>
      </c>
      <c r="D4" s="412"/>
      <c r="E4" s="339"/>
      <c r="F4" s="403"/>
      <c r="G4" s="340"/>
      <c r="H4" s="341"/>
      <c r="I4" s="342" t="s">
        <v>99</v>
      </c>
      <c r="J4" s="343"/>
    </row>
    <row r="5" spans="1:15" ht="15.75" customHeight="1">
      <c r="A5" s="344"/>
      <c r="B5" s="345"/>
      <c r="C5" s="346"/>
      <c r="D5" s="347" t="s">
        <v>85</v>
      </c>
      <c r="E5" s="348"/>
      <c r="F5" s="404"/>
      <c r="G5" s="346"/>
      <c r="H5" s="413"/>
      <c r="I5" s="413"/>
      <c r="J5" s="349"/>
      <c r="L5" s="690" t="s">
        <v>7</v>
      </c>
      <c r="M5" s="691"/>
      <c r="N5" s="691"/>
      <c r="O5" s="692"/>
    </row>
    <row r="6" spans="1:15" ht="15.75">
      <c r="A6" s="350"/>
      <c r="B6" s="431" t="s">
        <v>49</v>
      </c>
      <c r="C6" s="431"/>
      <c r="D6" s="431"/>
      <c r="E6" s="431"/>
      <c r="F6" s="431"/>
      <c r="G6" s="431"/>
      <c r="H6" s="431"/>
      <c r="I6" s="431"/>
      <c r="J6" s="352"/>
      <c r="L6" s="693"/>
      <c r="M6" s="694"/>
      <c r="N6" s="694"/>
      <c r="O6" s="695"/>
    </row>
    <row r="7" spans="1:15" ht="15.75">
      <c r="A7" s="350"/>
      <c r="B7" s="365" t="s">
        <v>50</v>
      </c>
      <c r="C7" s="703"/>
      <c r="D7" s="704"/>
      <c r="E7" s="365" t="s">
        <v>51</v>
      </c>
      <c r="F7" s="368"/>
      <c r="G7" s="365"/>
      <c r="H7" s="365"/>
      <c r="I7" s="365"/>
      <c r="J7" s="352"/>
      <c r="L7" s="693"/>
      <c r="M7" s="694"/>
      <c r="N7" s="694"/>
      <c r="O7" s="695"/>
    </row>
    <row r="8" spans="1:15" ht="72" customHeight="1">
      <c r="A8" s="699"/>
      <c r="B8" s="700"/>
      <c r="C8" s="701"/>
      <c r="D8" s="701"/>
      <c r="E8" s="700"/>
      <c r="F8" s="701"/>
      <c r="G8" s="701"/>
      <c r="H8" s="700"/>
      <c r="I8" s="700"/>
      <c r="J8" s="702"/>
      <c r="L8" s="693"/>
      <c r="M8" s="694"/>
      <c r="N8" s="694"/>
      <c r="O8" s="695"/>
    </row>
    <row r="9" spans="1:15" ht="15.75">
      <c r="A9" s="350"/>
      <c r="B9" s="365" t="s">
        <v>50</v>
      </c>
      <c r="C9" s="703"/>
      <c r="D9" s="704"/>
      <c r="E9" s="365" t="s">
        <v>51</v>
      </c>
      <c r="F9" s="368"/>
      <c r="G9" s="365"/>
      <c r="H9" s="365"/>
      <c r="I9" s="365"/>
      <c r="J9" s="352"/>
      <c r="L9" s="690" t="s">
        <v>80</v>
      </c>
      <c r="M9" s="691"/>
      <c r="N9" s="691"/>
      <c r="O9" s="692"/>
    </row>
    <row r="10" spans="1:15" ht="72" customHeight="1">
      <c r="A10" s="699"/>
      <c r="B10" s="700"/>
      <c r="C10" s="701"/>
      <c r="D10" s="701"/>
      <c r="E10" s="700"/>
      <c r="F10" s="701"/>
      <c r="G10" s="701"/>
      <c r="H10" s="700"/>
      <c r="I10" s="700"/>
      <c r="J10" s="702"/>
      <c r="L10" s="693"/>
      <c r="M10" s="694"/>
      <c r="N10" s="694"/>
      <c r="O10" s="695"/>
    </row>
    <row r="11" spans="1:15" ht="15.75">
      <c r="A11" s="350"/>
      <c r="B11" s="365" t="s">
        <v>50</v>
      </c>
      <c r="C11" s="703"/>
      <c r="D11" s="704"/>
      <c r="E11" s="365" t="s">
        <v>51</v>
      </c>
      <c r="F11" s="368"/>
      <c r="G11" s="365"/>
      <c r="H11" s="365"/>
      <c r="I11" s="365"/>
      <c r="J11" s="352"/>
      <c r="L11" s="693"/>
      <c r="M11" s="694"/>
      <c r="N11" s="694"/>
      <c r="O11" s="695"/>
    </row>
    <row r="12" spans="1:15" ht="72" customHeight="1">
      <c r="A12" s="699"/>
      <c r="B12" s="700"/>
      <c r="C12" s="701"/>
      <c r="D12" s="701"/>
      <c r="E12" s="700"/>
      <c r="F12" s="701"/>
      <c r="G12" s="701"/>
      <c r="H12" s="700"/>
      <c r="I12" s="700"/>
      <c r="J12" s="702"/>
      <c r="L12" s="696"/>
      <c r="M12" s="697"/>
      <c r="N12" s="697"/>
      <c r="O12" s="698"/>
    </row>
    <row r="13" spans="1:10" ht="15.75">
      <c r="A13" s="350"/>
      <c r="B13" s="365" t="s">
        <v>50</v>
      </c>
      <c r="C13" s="703"/>
      <c r="D13" s="704"/>
      <c r="E13" s="365" t="s">
        <v>51</v>
      </c>
      <c r="F13" s="368"/>
      <c r="G13" s="365"/>
      <c r="H13" s="365"/>
      <c r="I13" s="365"/>
      <c r="J13" s="352"/>
    </row>
    <row r="14" spans="1:10" ht="72" customHeight="1">
      <c r="A14" s="699"/>
      <c r="B14" s="700"/>
      <c r="C14" s="701"/>
      <c r="D14" s="701"/>
      <c r="E14" s="700"/>
      <c r="F14" s="701"/>
      <c r="G14" s="700"/>
      <c r="H14" s="700"/>
      <c r="I14" s="700"/>
      <c r="J14" s="702"/>
    </row>
    <row r="15" spans="1:10" ht="15.75">
      <c r="A15" s="350"/>
      <c r="B15" s="365" t="s">
        <v>50</v>
      </c>
      <c r="C15" s="703"/>
      <c r="D15" s="704"/>
      <c r="E15" s="365" t="s">
        <v>51</v>
      </c>
      <c r="F15" s="368"/>
      <c r="G15" s="365"/>
      <c r="H15" s="365"/>
      <c r="I15" s="365"/>
      <c r="J15" s="352"/>
    </row>
    <row r="16" spans="1:10" ht="72" customHeight="1">
      <c r="A16" s="699"/>
      <c r="B16" s="700"/>
      <c r="C16" s="701"/>
      <c r="D16" s="701"/>
      <c r="E16" s="700"/>
      <c r="F16" s="701"/>
      <c r="G16" s="700"/>
      <c r="H16" s="700"/>
      <c r="I16" s="700"/>
      <c r="J16" s="702"/>
    </row>
    <row r="17" spans="1:10" ht="15.75">
      <c r="A17" s="350"/>
      <c r="B17" s="365" t="s">
        <v>50</v>
      </c>
      <c r="C17" s="703"/>
      <c r="D17" s="704"/>
      <c r="E17" s="365" t="s">
        <v>51</v>
      </c>
      <c r="F17" s="368"/>
      <c r="G17" s="365"/>
      <c r="H17" s="365"/>
      <c r="I17" s="365"/>
      <c r="J17" s="352"/>
    </row>
    <row r="18" spans="1:10" ht="72" customHeight="1">
      <c r="A18" s="699"/>
      <c r="B18" s="700"/>
      <c r="C18" s="701"/>
      <c r="D18" s="701"/>
      <c r="E18" s="700"/>
      <c r="F18" s="701"/>
      <c r="G18" s="700"/>
      <c r="H18" s="700"/>
      <c r="I18" s="700"/>
      <c r="J18" s="702"/>
    </row>
    <row r="19" spans="1:10" ht="15.75">
      <c r="A19" s="350"/>
      <c r="B19" s="365" t="s">
        <v>50</v>
      </c>
      <c r="C19" s="703"/>
      <c r="D19" s="704"/>
      <c r="E19" s="365" t="s">
        <v>51</v>
      </c>
      <c r="F19" s="368"/>
      <c r="G19" s="365"/>
      <c r="H19" s="365"/>
      <c r="I19" s="365"/>
      <c r="J19" s="352"/>
    </row>
    <row r="20" spans="1:10" ht="72" customHeight="1">
      <c r="A20" s="699"/>
      <c r="B20" s="700"/>
      <c r="C20" s="701"/>
      <c r="D20" s="701"/>
      <c r="E20" s="700"/>
      <c r="F20" s="701"/>
      <c r="G20" s="700"/>
      <c r="H20" s="700"/>
      <c r="I20" s="700"/>
      <c r="J20" s="702"/>
    </row>
    <row r="21" spans="1:10" ht="15.75">
      <c r="A21" s="350"/>
      <c r="B21" s="365" t="s">
        <v>50</v>
      </c>
      <c r="C21" s="703"/>
      <c r="D21" s="704"/>
      <c r="E21" s="365" t="s">
        <v>51</v>
      </c>
      <c r="F21" s="368"/>
      <c r="G21" s="365"/>
      <c r="H21" s="365"/>
      <c r="I21" s="365"/>
      <c r="J21" s="352"/>
    </row>
    <row r="22" spans="1:10" ht="72" customHeight="1">
      <c r="A22" s="699"/>
      <c r="B22" s="700"/>
      <c r="C22" s="701"/>
      <c r="D22" s="701"/>
      <c r="E22" s="700"/>
      <c r="F22" s="701"/>
      <c r="G22" s="700"/>
      <c r="H22" s="700"/>
      <c r="I22" s="700"/>
      <c r="J22" s="702"/>
    </row>
    <row r="23" spans="1:10" ht="10.5" customHeight="1">
      <c r="A23" s="356"/>
      <c r="B23" s="357"/>
      <c r="C23" s="356"/>
      <c r="D23" s="356"/>
      <c r="E23" s="358"/>
      <c r="F23" s="358"/>
      <c r="G23" s="358"/>
      <c r="H23" s="359" t="s">
        <v>39</v>
      </c>
      <c r="I23" s="421" t="s">
        <v>40</v>
      </c>
      <c r="J23" s="421"/>
    </row>
  </sheetData>
  <sheetProtection sheet="1" objects="1" scenarios="1" selectLockedCells="1"/>
  <mergeCells count="24">
    <mergeCell ref="I23:J23"/>
    <mergeCell ref="B6:I6"/>
    <mergeCell ref="C7:D7"/>
    <mergeCell ref="C9:D9"/>
    <mergeCell ref="C11:D11"/>
    <mergeCell ref="A12:J12"/>
    <mergeCell ref="C21:D21"/>
    <mergeCell ref="A18:J18"/>
    <mergeCell ref="A16:J16"/>
    <mergeCell ref="C17:D17"/>
    <mergeCell ref="L5:O8"/>
    <mergeCell ref="L9:O12"/>
    <mergeCell ref="A22:J22"/>
    <mergeCell ref="C19:D19"/>
    <mergeCell ref="A20:J20"/>
    <mergeCell ref="A10:J10"/>
    <mergeCell ref="A14:J14"/>
    <mergeCell ref="C13:D13"/>
    <mergeCell ref="C15:D15"/>
    <mergeCell ref="A8:J8"/>
    <mergeCell ref="B1:J1"/>
    <mergeCell ref="C4:D4"/>
    <mergeCell ref="F4:F5"/>
    <mergeCell ref="H5:I5"/>
  </mergeCells>
  <dataValidations count="3">
    <dataValidation allowBlank="1" showInputMessage="1" showErrorMessage="1" promptTitle="Page number" prompt="Enter here the page number for where the extra information belongs." sqref="F7 F9 F11 F13 F15 F17 F19 F21"/>
    <dataValidation allowBlank="1" showInputMessage="1" showErrorMessage="1" promptTitle="Heading" prompt="Enter the title of the section in which the extra information belongs" sqref="C15:D15 C17:D17 C13:D13 C11:D11 C9:D9 C7:D7 C19:D19 C21:D21"/>
    <dataValidation allowBlank="1" showInputMessage="1" showErrorMessage="1" promptTitle="Extra information" prompt="Continue your text here" sqref="A8:J8 A10:J10 A12:J12 A14:J14 A16:J16 A18:J18 A20:J20 A22:J22"/>
  </dataValidations>
  <hyperlinks>
    <hyperlink ref="D5" r:id="rId1" display="www.epiq.co.nz"/>
    <hyperlink ref="I23" r:id="rId2" display="rt.jackson@auckland.ac.nz"/>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68"/>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Auckland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Broad &amp; Rod Jackson</dc:creator>
  <cp:keywords/>
  <dc:description/>
  <cp:lastModifiedBy>Uni User</cp:lastModifiedBy>
  <cp:lastPrinted>2008-02-09T02:39:59Z</cp:lastPrinted>
  <dcterms:created xsi:type="dcterms:W3CDTF">2004-07-20T04:40:22Z</dcterms:created>
  <dcterms:modified xsi:type="dcterms:W3CDTF">2008-08-29T03:24:38Z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